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4890" yWindow="135" windowWidth="14040" windowHeight="7380" tabRatio="500"/>
  </bookViews>
  <sheets>
    <sheet name="Sheet1" sheetId="1" r:id="rId1"/>
  </sheets>
  <definedNames>
    <definedName name="_xlnm._FilterDatabase" localSheetId="0" hidden="1">Sheet1!$A$1:$AK$3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24" i="1" l="1"/>
  <c r="J324" i="1"/>
  <c r="I324" i="1"/>
  <c r="H324" i="1"/>
  <c r="K323" i="1"/>
  <c r="J323" i="1"/>
  <c r="I323" i="1"/>
  <c r="H323" i="1"/>
  <c r="K322" i="1"/>
  <c r="J322" i="1"/>
  <c r="I322" i="1"/>
  <c r="H322" i="1"/>
  <c r="K321" i="1"/>
  <c r="J321" i="1"/>
  <c r="I321" i="1"/>
  <c r="H321" i="1"/>
  <c r="K320" i="1"/>
  <c r="J320" i="1"/>
  <c r="I320" i="1"/>
  <c r="H320" i="1"/>
  <c r="K319" i="1"/>
  <c r="J319" i="1"/>
  <c r="I319" i="1"/>
  <c r="H319" i="1"/>
  <c r="K318" i="1"/>
  <c r="J318" i="1"/>
  <c r="I318" i="1"/>
  <c r="H318" i="1"/>
  <c r="K317" i="1"/>
  <c r="J317" i="1"/>
  <c r="I317" i="1"/>
  <c r="H317" i="1"/>
  <c r="K316" i="1"/>
  <c r="J316" i="1"/>
  <c r="I316" i="1"/>
  <c r="H316" i="1"/>
  <c r="K315" i="1"/>
  <c r="J315" i="1"/>
  <c r="I315" i="1"/>
  <c r="H315" i="1"/>
  <c r="K314" i="1"/>
  <c r="J314" i="1"/>
  <c r="I314" i="1"/>
  <c r="H314" i="1"/>
  <c r="K313" i="1"/>
  <c r="J313" i="1"/>
  <c r="I313" i="1"/>
  <c r="H313" i="1"/>
  <c r="K312" i="1"/>
  <c r="J312" i="1"/>
  <c r="I312" i="1"/>
  <c r="H312" i="1"/>
  <c r="K311" i="1"/>
  <c r="J311" i="1"/>
  <c r="I311" i="1"/>
  <c r="H311" i="1"/>
  <c r="K310" i="1"/>
  <c r="J310" i="1"/>
  <c r="I310" i="1"/>
  <c r="H310" i="1"/>
  <c r="K309" i="1"/>
  <c r="J309" i="1"/>
  <c r="I309" i="1"/>
  <c r="H309" i="1"/>
  <c r="K308" i="1"/>
  <c r="J308" i="1"/>
  <c r="I308" i="1"/>
  <c r="H308" i="1"/>
  <c r="K307" i="1"/>
  <c r="J307" i="1"/>
  <c r="I307" i="1"/>
  <c r="H307" i="1"/>
  <c r="K306" i="1"/>
  <c r="J306" i="1"/>
  <c r="I306" i="1"/>
  <c r="H306" i="1"/>
  <c r="K305" i="1"/>
  <c r="J305" i="1"/>
  <c r="I305" i="1"/>
  <c r="H305" i="1"/>
  <c r="K304" i="1"/>
  <c r="J304" i="1"/>
  <c r="I304" i="1"/>
  <c r="H304" i="1"/>
  <c r="K303" i="1"/>
  <c r="J303" i="1"/>
  <c r="I303" i="1"/>
  <c r="H303" i="1"/>
  <c r="K302" i="1"/>
  <c r="J302" i="1"/>
  <c r="I302" i="1"/>
  <c r="H302" i="1"/>
  <c r="K301" i="1"/>
  <c r="J301" i="1"/>
  <c r="I301" i="1"/>
  <c r="H301" i="1"/>
  <c r="K300" i="1"/>
  <c r="J300" i="1"/>
  <c r="I300" i="1"/>
  <c r="H300" i="1"/>
  <c r="K299" i="1"/>
  <c r="J299" i="1"/>
  <c r="I299" i="1"/>
  <c r="H299" i="1"/>
  <c r="K298" i="1"/>
  <c r="J298" i="1"/>
  <c r="I298" i="1"/>
  <c r="H298" i="1"/>
  <c r="K297" i="1"/>
  <c r="J297" i="1"/>
  <c r="I297" i="1"/>
  <c r="H297" i="1"/>
  <c r="K296" i="1"/>
  <c r="J296" i="1"/>
  <c r="I296" i="1"/>
  <c r="H296" i="1"/>
  <c r="K295" i="1"/>
  <c r="J295" i="1"/>
  <c r="I295" i="1"/>
  <c r="H295" i="1"/>
  <c r="K294" i="1"/>
  <c r="J294" i="1"/>
  <c r="I294" i="1"/>
  <c r="H294" i="1"/>
  <c r="K293" i="1"/>
  <c r="J293" i="1"/>
  <c r="I293" i="1"/>
  <c r="H293" i="1"/>
  <c r="K292" i="1"/>
  <c r="J292" i="1"/>
  <c r="I292" i="1"/>
  <c r="H292" i="1"/>
  <c r="K291" i="1"/>
  <c r="J291" i="1"/>
  <c r="I291" i="1"/>
  <c r="H291" i="1"/>
  <c r="K290" i="1"/>
  <c r="J290" i="1"/>
  <c r="I290" i="1"/>
  <c r="H290" i="1"/>
  <c r="K289" i="1"/>
  <c r="J289" i="1"/>
  <c r="I289" i="1"/>
  <c r="H289" i="1"/>
  <c r="S28" i="1"/>
  <c r="K41" i="1" l="1"/>
  <c r="J41" i="1"/>
  <c r="I41" i="1"/>
  <c r="H41" i="1"/>
  <c r="K40" i="1"/>
  <c r="J40" i="1"/>
  <c r="I40" i="1"/>
  <c r="H40" i="1"/>
  <c r="K39" i="1"/>
  <c r="J39" i="1"/>
  <c r="I39" i="1"/>
  <c r="H39" i="1"/>
  <c r="K38" i="1"/>
  <c r="J38" i="1"/>
  <c r="I38" i="1"/>
  <c r="H38" i="1"/>
  <c r="K37" i="1"/>
  <c r="J37" i="1"/>
  <c r="I37" i="1"/>
  <c r="H37" i="1"/>
  <c r="K36" i="1"/>
  <c r="J36" i="1"/>
  <c r="I36" i="1"/>
  <c r="H36" i="1"/>
  <c r="K35" i="1"/>
  <c r="J35" i="1"/>
  <c r="I35" i="1"/>
  <c r="H35" i="1"/>
  <c r="K34" i="1"/>
  <c r="J34" i="1"/>
  <c r="I34" i="1"/>
  <c r="H34" i="1"/>
  <c r="K33" i="1"/>
  <c r="J33" i="1"/>
  <c r="I33" i="1"/>
  <c r="H33" i="1"/>
  <c r="K32" i="1"/>
  <c r="J32" i="1"/>
  <c r="I32" i="1"/>
  <c r="H32" i="1"/>
  <c r="K31" i="1"/>
  <c r="J31" i="1"/>
  <c r="I31" i="1"/>
  <c r="H31" i="1"/>
  <c r="K30" i="1"/>
  <c r="J30" i="1"/>
  <c r="I30" i="1"/>
  <c r="H30" i="1"/>
  <c r="I28" i="1"/>
  <c r="J28" i="1"/>
  <c r="K28" i="1"/>
  <c r="I29" i="1"/>
  <c r="J29" i="1"/>
  <c r="K29" i="1"/>
  <c r="K27" i="1"/>
  <c r="J27" i="1"/>
  <c r="I27" i="1"/>
  <c r="H28" i="1"/>
  <c r="H29" i="1"/>
  <c r="H27" i="1"/>
  <c r="K222" i="1" l="1"/>
  <c r="K223" i="1"/>
  <c r="K224" i="1"/>
  <c r="K225" i="1"/>
  <c r="K226" i="1"/>
  <c r="K227" i="1"/>
  <c r="K221" i="1"/>
  <c r="J44" i="1"/>
  <c r="J45" i="1"/>
  <c r="J46" i="1"/>
  <c r="J47" i="1"/>
  <c r="J48" i="1"/>
  <c r="J49" i="1"/>
  <c r="J50" i="1"/>
  <c r="J51" i="1"/>
  <c r="J52" i="1"/>
  <c r="J53" i="1"/>
  <c r="J43" i="1"/>
  <c r="J42" i="1"/>
  <c r="K405" i="1"/>
  <c r="J405" i="1"/>
  <c r="I405" i="1"/>
  <c r="H405" i="1"/>
  <c r="K404" i="1"/>
  <c r="J404" i="1"/>
  <c r="I404" i="1"/>
  <c r="H404" i="1"/>
  <c r="K403" i="1"/>
  <c r="J403" i="1"/>
  <c r="I403" i="1"/>
  <c r="H403" i="1"/>
  <c r="K402" i="1"/>
  <c r="J402" i="1"/>
  <c r="I402" i="1"/>
  <c r="H402" i="1"/>
  <c r="K401" i="1"/>
  <c r="J401" i="1"/>
  <c r="I401" i="1"/>
  <c r="H401" i="1"/>
  <c r="K400" i="1"/>
  <c r="J400" i="1"/>
  <c r="I400" i="1"/>
  <c r="H400" i="1"/>
  <c r="K399" i="1"/>
  <c r="J399" i="1"/>
  <c r="I399" i="1"/>
  <c r="H399" i="1"/>
  <c r="K398" i="1"/>
  <c r="J398" i="1"/>
  <c r="I398" i="1"/>
  <c r="H398" i="1"/>
  <c r="K397" i="1"/>
  <c r="J397" i="1"/>
  <c r="I397" i="1"/>
  <c r="H397" i="1"/>
  <c r="K396" i="1"/>
  <c r="J396" i="1"/>
  <c r="I396" i="1"/>
  <c r="H396" i="1"/>
  <c r="K395" i="1"/>
  <c r="J395" i="1"/>
  <c r="I395" i="1"/>
  <c r="H395" i="1"/>
  <c r="K394" i="1"/>
  <c r="J394" i="1"/>
  <c r="I394" i="1"/>
  <c r="H394" i="1"/>
  <c r="K393" i="1"/>
  <c r="J393" i="1"/>
  <c r="I393" i="1"/>
  <c r="H393" i="1"/>
  <c r="K392" i="1"/>
  <c r="J392" i="1"/>
  <c r="I392" i="1"/>
  <c r="H392" i="1"/>
  <c r="K391" i="1"/>
  <c r="J391" i="1"/>
  <c r="I391" i="1"/>
  <c r="H391" i="1"/>
  <c r="K390" i="1"/>
  <c r="J390" i="1"/>
  <c r="I390" i="1"/>
  <c r="H390" i="1"/>
  <c r="K389" i="1"/>
  <c r="J389" i="1"/>
  <c r="I389" i="1"/>
  <c r="H389" i="1"/>
  <c r="K388" i="1"/>
  <c r="J388" i="1"/>
  <c r="I388" i="1"/>
  <c r="H388" i="1"/>
  <c r="K387" i="1"/>
  <c r="J387" i="1"/>
  <c r="I387" i="1"/>
  <c r="H387" i="1"/>
  <c r="K386" i="1"/>
  <c r="J386" i="1"/>
  <c r="I386" i="1"/>
  <c r="H386" i="1"/>
  <c r="K385" i="1"/>
  <c r="J385" i="1"/>
  <c r="I385" i="1"/>
  <c r="H385" i="1"/>
  <c r="K384" i="1"/>
  <c r="J384" i="1"/>
  <c r="I384" i="1"/>
  <c r="H384" i="1"/>
  <c r="K383" i="1"/>
  <c r="J383" i="1"/>
  <c r="I383" i="1"/>
  <c r="H383" i="1"/>
  <c r="K382" i="1"/>
  <c r="J382" i="1"/>
  <c r="I382" i="1"/>
  <c r="H382" i="1"/>
  <c r="K381" i="1"/>
  <c r="J381" i="1"/>
  <c r="I381" i="1"/>
  <c r="H381" i="1"/>
  <c r="K380" i="1"/>
  <c r="J380" i="1"/>
  <c r="I380" i="1"/>
  <c r="H380" i="1"/>
  <c r="K379" i="1"/>
  <c r="J379" i="1"/>
  <c r="I379" i="1"/>
  <c r="H379" i="1"/>
  <c r="K378" i="1"/>
  <c r="J378" i="1"/>
  <c r="I378" i="1"/>
  <c r="H378" i="1"/>
  <c r="K377" i="1"/>
  <c r="I377" i="1"/>
  <c r="H377" i="1"/>
  <c r="K376" i="1"/>
  <c r="I376" i="1"/>
  <c r="H376" i="1"/>
  <c r="K375" i="1"/>
  <c r="I375" i="1"/>
  <c r="H375" i="1"/>
  <c r="K374" i="1"/>
  <c r="I374" i="1"/>
  <c r="H374" i="1"/>
  <c r="K373" i="1"/>
  <c r="I373" i="1"/>
  <c r="H373" i="1"/>
  <c r="K372" i="1"/>
  <c r="I372" i="1"/>
  <c r="H372" i="1"/>
  <c r="K371" i="1"/>
  <c r="I371" i="1"/>
  <c r="H371" i="1"/>
  <c r="K370" i="1"/>
  <c r="I370" i="1"/>
  <c r="H370" i="1"/>
  <c r="K369" i="1"/>
  <c r="I369" i="1"/>
  <c r="H369" i="1"/>
  <c r="K368" i="1"/>
  <c r="I368" i="1"/>
  <c r="H368" i="1"/>
  <c r="K367" i="1"/>
  <c r="I367" i="1"/>
  <c r="H367" i="1"/>
  <c r="K288" i="1"/>
  <c r="J288" i="1"/>
  <c r="I288" i="1"/>
  <c r="H288" i="1"/>
  <c r="K287" i="1"/>
  <c r="J287" i="1"/>
  <c r="I287" i="1"/>
  <c r="H287" i="1"/>
  <c r="K286" i="1"/>
  <c r="J286" i="1"/>
  <c r="I286" i="1"/>
  <c r="H286" i="1"/>
  <c r="K285" i="1"/>
  <c r="J285" i="1"/>
  <c r="I285" i="1"/>
  <c r="H285" i="1"/>
  <c r="K284" i="1"/>
  <c r="J284" i="1"/>
  <c r="I284" i="1"/>
  <c r="H284" i="1"/>
  <c r="K283" i="1"/>
  <c r="J283" i="1"/>
  <c r="I283" i="1"/>
  <c r="H283" i="1"/>
  <c r="K282" i="1"/>
  <c r="J282" i="1"/>
  <c r="I282" i="1"/>
  <c r="H282" i="1"/>
  <c r="K281" i="1"/>
  <c r="J281" i="1"/>
  <c r="I281" i="1"/>
  <c r="H281" i="1"/>
  <c r="K280" i="1"/>
  <c r="J280" i="1"/>
  <c r="I280" i="1"/>
  <c r="H280" i="1"/>
  <c r="K279" i="1"/>
  <c r="J279" i="1"/>
  <c r="I279" i="1"/>
  <c r="H279" i="1"/>
  <c r="K278" i="1"/>
  <c r="J278" i="1"/>
  <c r="I278" i="1"/>
  <c r="H278" i="1"/>
  <c r="K277" i="1"/>
  <c r="J277" i="1"/>
  <c r="I277" i="1"/>
  <c r="H277" i="1"/>
  <c r="K276" i="1"/>
  <c r="J276" i="1"/>
  <c r="I276" i="1"/>
  <c r="H276" i="1"/>
  <c r="K275" i="1"/>
  <c r="J275" i="1"/>
  <c r="I275" i="1"/>
  <c r="H275" i="1"/>
  <c r="K274" i="1"/>
  <c r="J274" i="1"/>
  <c r="I274" i="1"/>
  <c r="H274" i="1"/>
  <c r="K273" i="1"/>
  <c r="J273" i="1"/>
  <c r="I273" i="1"/>
  <c r="H273" i="1"/>
  <c r="K272" i="1"/>
  <c r="J272" i="1"/>
  <c r="I272" i="1"/>
  <c r="H272" i="1"/>
  <c r="K271" i="1"/>
  <c r="J271" i="1"/>
  <c r="I271" i="1"/>
  <c r="H271" i="1"/>
  <c r="K270" i="1"/>
  <c r="J270" i="1"/>
  <c r="I270" i="1"/>
  <c r="H270" i="1"/>
  <c r="K269" i="1"/>
  <c r="J269" i="1"/>
  <c r="I269" i="1"/>
  <c r="H269" i="1"/>
  <c r="K268" i="1"/>
  <c r="J268" i="1"/>
  <c r="I268" i="1"/>
  <c r="H268" i="1"/>
  <c r="K267" i="1"/>
  <c r="J267" i="1"/>
  <c r="I267" i="1"/>
  <c r="H267" i="1"/>
  <c r="K266" i="1"/>
  <c r="J266" i="1"/>
  <c r="I266" i="1"/>
  <c r="H266" i="1"/>
  <c r="K265" i="1"/>
  <c r="J265" i="1"/>
  <c r="I265" i="1"/>
  <c r="H265" i="1"/>
  <c r="K264" i="1"/>
  <c r="J264" i="1"/>
  <c r="I264" i="1"/>
  <c r="H264" i="1"/>
  <c r="K263" i="1"/>
  <c r="J263" i="1"/>
  <c r="I263" i="1"/>
  <c r="H263" i="1"/>
  <c r="K262" i="1"/>
  <c r="J262" i="1"/>
  <c r="I262" i="1"/>
  <c r="H262" i="1"/>
  <c r="K261" i="1"/>
  <c r="J261" i="1"/>
  <c r="I261" i="1"/>
  <c r="H261" i="1"/>
  <c r="K260" i="1"/>
  <c r="J260" i="1"/>
  <c r="I260" i="1"/>
  <c r="H260" i="1"/>
  <c r="K259" i="1"/>
  <c r="J259" i="1"/>
  <c r="I259" i="1"/>
  <c r="H259" i="1"/>
  <c r="K258" i="1"/>
  <c r="J258" i="1"/>
  <c r="I258" i="1"/>
  <c r="H258" i="1"/>
  <c r="K257" i="1"/>
  <c r="J257" i="1"/>
  <c r="I257" i="1"/>
  <c r="H257" i="1"/>
  <c r="K256" i="1"/>
  <c r="J256" i="1"/>
  <c r="I256" i="1"/>
  <c r="H256" i="1"/>
  <c r="K255" i="1"/>
  <c r="J255" i="1"/>
  <c r="I255" i="1"/>
  <c r="H255" i="1"/>
  <c r="K254" i="1"/>
  <c r="J254" i="1"/>
  <c r="I254" i="1"/>
  <c r="H254" i="1"/>
  <c r="K253" i="1"/>
  <c r="J253" i="1"/>
  <c r="I253" i="1"/>
  <c r="H253" i="1"/>
  <c r="K252" i="1"/>
  <c r="J252" i="1"/>
  <c r="I252" i="1"/>
  <c r="H252" i="1"/>
  <c r="K251" i="1"/>
  <c r="J251" i="1"/>
  <c r="I251" i="1"/>
  <c r="H251" i="1"/>
  <c r="K250" i="1"/>
  <c r="J250" i="1"/>
  <c r="I250" i="1"/>
  <c r="H250" i="1"/>
  <c r="K249" i="1"/>
  <c r="J249" i="1"/>
  <c r="I249" i="1"/>
  <c r="H249" i="1"/>
  <c r="K248" i="1"/>
  <c r="J248" i="1"/>
  <c r="I248" i="1"/>
  <c r="H248" i="1"/>
  <c r="K247" i="1"/>
  <c r="J247" i="1"/>
  <c r="I247" i="1"/>
  <c r="H247" i="1"/>
  <c r="K246" i="1"/>
  <c r="J246" i="1"/>
  <c r="I246" i="1"/>
  <c r="H246" i="1"/>
  <c r="K245" i="1"/>
  <c r="J245" i="1"/>
  <c r="I245" i="1"/>
  <c r="H245" i="1"/>
  <c r="K244" i="1"/>
  <c r="J244" i="1"/>
  <c r="I244" i="1"/>
  <c r="H244" i="1"/>
  <c r="K243" i="1"/>
  <c r="J243" i="1"/>
  <c r="I243" i="1"/>
  <c r="H243" i="1"/>
  <c r="K242" i="1"/>
  <c r="J242" i="1"/>
  <c r="I242" i="1"/>
  <c r="H242" i="1"/>
  <c r="K241" i="1"/>
  <c r="J241" i="1"/>
  <c r="I241" i="1"/>
  <c r="H241" i="1"/>
  <c r="K240" i="1"/>
  <c r="J240" i="1"/>
  <c r="I240" i="1"/>
  <c r="H240" i="1"/>
  <c r="K239" i="1"/>
  <c r="J239" i="1"/>
  <c r="I239" i="1"/>
  <c r="H239" i="1"/>
  <c r="K238" i="1"/>
  <c r="J238" i="1"/>
  <c r="I238" i="1"/>
  <c r="H238" i="1"/>
  <c r="K237" i="1"/>
  <c r="J237" i="1"/>
  <c r="I237" i="1"/>
  <c r="H237" i="1"/>
  <c r="K236" i="1"/>
  <c r="J236" i="1"/>
  <c r="I236" i="1"/>
  <c r="H236" i="1"/>
  <c r="K235" i="1"/>
  <c r="J235" i="1"/>
  <c r="I235" i="1"/>
  <c r="H235" i="1"/>
  <c r="K234" i="1"/>
  <c r="J234" i="1"/>
  <c r="I234" i="1"/>
  <c r="H234" i="1"/>
  <c r="K233" i="1"/>
  <c r="J233" i="1"/>
  <c r="I233" i="1"/>
  <c r="H233" i="1"/>
  <c r="K232" i="1"/>
  <c r="J232" i="1"/>
  <c r="I232" i="1"/>
  <c r="H232" i="1"/>
  <c r="K231" i="1"/>
  <c r="J231" i="1"/>
  <c r="I231" i="1"/>
  <c r="H231" i="1"/>
  <c r="K230" i="1"/>
  <c r="J230" i="1"/>
  <c r="I230" i="1"/>
  <c r="H230" i="1"/>
  <c r="K229" i="1"/>
  <c r="J229" i="1"/>
  <c r="I229" i="1"/>
  <c r="H229" i="1"/>
  <c r="K228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J224" i="1"/>
  <c r="I224" i="1"/>
  <c r="H224" i="1"/>
  <c r="J223" i="1"/>
  <c r="I223" i="1"/>
  <c r="H223" i="1"/>
  <c r="J222" i="1"/>
  <c r="I222" i="1"/>
  <c r="H222" i="1"/>
  <c r="J221" i="1"/>
  <c r="I221" i="1"/>
  <c r="H221" i="1"/>
  <c r="K220" i="1"/>
  <c r="J220" i="1"/>
  <c r="I220" i="1"/>
  <c r="H220" i="1"/>
  <c r="K219" i="1"/>
  <c r="J219" i="1"/>
  <c r="I219" i="1"/>
  <c r="H219" i="1"/>
  <c r="K218" i="1"/>
  <c r="J218" i="1"/>
  <c r="I218" i="1"/>
  <c r="H218" i="1"/>
  <c r="K217" i="1"/>
  <c r="J217" i="1"/>
  <c r="I217" i="1"/>
  <c r="H217" i="1"/>
  <c r="K216" i="1"/>
  <c r="J216" i="1"/>
  <c r="I216" i="1"/>
  <c r="H216" i="1"/>
  <c r="K215" i="1"/>
  <c r="J215" i="1"/>
  <c r="I215" i="1"/>
  <c r="H215" i="1"/>
  <c r="K214" i="1"/>
  <c r="J214" i="1"/>
  <c r="I214" i="1"/>
  <c r="H214" i="1"/>
  <c r="K213" i="1"/>
  <c r="J213" i="1"/>
  <c r="I213" i="1"/>
  <c r="H213" i="1"/>
  <c r="K212" i="1"/>
  <c r="J212" i="1"/>
  <c r="I212" i="1"/>
  <c r="H212" i="1"/>
  <c r="K211" i="1"/>
  <c r="J211" i="1"/>
  <c r="I211" i="1"/>
  <c r="H211" i="1"/>
  <c r="I210" i="1"/>
  <c r="H210" i="1"/>
  <c r="I209" i="1"/>
  <c r="H209" i="1"/>
  <c r="I208" i="1"/>
  <c r="H208" i="1"/>
  <c r="I207" i="1"/>
  <c r="H207" i="1"/>
  <c r="I206" i="1"/>
  <c r="H206" i="1"/>
  <c r="I205" i="1"/>
  <c r="H205" i="1"/>
  <c r="I204" i="1"/>
  <c r="H204" i="1"/>
  <c r="I203" i="1"/>
  <c r="H203" i="1"/>
  <c r="I202" i="1"/>
  <c r="H202" i="1"/>
  <c r="I201" i="1"/>
  <c r="H201" i="1"/>
  <c r="I200" i="1"/>
  <c r="H200" i="1"/>
  <c r="I199" i="1"/>
  <c r="H199" i="1"/>
  <c r="K198" i="1"/>
  <c r="J198" i="1"/>
  <c r="I198" i="1"/>
  <c r="H198" i="1"/>
  <c r="K197" i="1"/>
  <c r="J197" i="1"/>
  <c r="I197" i="1"/>
  <c r="H197" i="1"/>
  <c r="K196" i="1"/>
  <c r="J196" i="1"/>
  <c r="I196" i="1"/>
  <c r="H196" i="1"/>
  <c r="K195" i="1"/>
  <c r="J195" i="1"/>
  <c r="I195" i="1"/>
  <c r="H195" i="1"/>
  <c r="K194" i="1"/>
  <c r="J194" i="1"/>
  <c r="I194" i="1"/>
  <c r="H194" i="1"/>
  <c r="K193" i="1"/>
  <c r="J193" i="1"/>
  <c r="I193" i="1"/>
  <c r="H193" i="1"/>
  <c r="K192" i="1"/>
  <c r="J192" i="1"/>
  <c r="I192" i="1"/>
  <c r="H192" i="1"/>
  <c r="K191" i="1"/>
  <c r="J191" i="1"/>
  <c r="I191" i="1"/>
  <c r="H191" i="1"/>
  <c r="K190" i="1"/>
  <c r="J190" i="1"/>
  <c r="I190" i="1"/>
  <c r="H190" i="1"/>
  <c r="K189" i="1"/>
  <c r="J189" i="1"/>
  <c r="I189" i="1"/>
  <c r="H189" i="1"/>
  <c r="K160" i="1"/>
  <c r="J160" i="1"/>
  <c r="I160" i="1"/>
  <c r="H160" i="1"/>
  <c r="K159" i="1"/>
  <c r="J159" i="1"/>
  <c r="I159" i="1"/>
  <c r="H159" i="1"/>
  <c r="K158" i="1"/>
  <c r="J158" i="1"/>
  <c r="I158" i="1"/>
  <c r="H158" i="1"/>
  <c r="K157" i="1"/>
  <c r="J157" i="1"/>
  <c r="I157" i="1"/>
  <c r="H157" i="1"/>
  <c r="K156" i="1"/>
  <c r="J156" i="1"/>
  <c r="I156" i="1"/>
  <c r="H156" i="1"/>
  <c r="K155" i="1"/>
  <c r="J155" i="1"/>
  <c r="I155" i="1"/>
  <c r="H155" i="1"/>
  <c r="K154" i="1"/>
  <c r="J154" i="1"/>
  <c r="I154" i="1"/>
  <c r="H154" i="1"/>
  <c r="K153" i="1"/>
  <c r="J153" i="1"/>
  <c r="I153" i="1"/>
  <c r="H153" i="1"/>
  <c r="K152" i="1"/>
  <c r="J152" i="1"/>
  <c r="I152" i="1"/>
  <c r="H152" i="1"/>
  <c r="K151" i="1"/>
  <c r="J151" i="1"/>
  <c r="I151" i="1"/>
  <c r="H151" i="1"/>
  <c r="K150" i="1"/>
  <c r="J150" i="1"/>
  <c r="I150" i="1"/>
  <c r="H150" i="1"/>
  <c r="K149" i="1"/>
  <c r="J149" i="1"/>
  <c r="I149" i="1"/>
  <c r="H149" i="1"/>
  <c r="K148" i="1"/>
  <c r="J148" i="1"/>
  <c r="I148" i="1"/>
  <c r="H148" i="1"/>
  <c r="K147" i="1"/>
  <c r="J147" i="1"/>
  <c r="I147" i="1"/>
  <c r="H147" i="1"/>
  <c r="K146" i="1"/>
  <c r="J146" i="1"/>
  <c r="I146" i="1"/>
  <c r="H146" i="1"/>
  <c r="K145" i="1"/>
  <c r="J145" i="1"/>
  <c r="I145" i="1"/>
  <c r="H145" i="1"/>
  <c r="K144" i="1"/>
  <c r="J144" i="1"/>
  <c r="I144" i="1"/>
  <c r="H144" i="1"/>
  <c r="K143" i="1"/>
  <c r="J143" i="1"/>
  <c r="I143" i="1"/>
  <c r="H143" i="1"/>
  <c r="K142" i="1"/>
  <c r="J142" i="1"/>
  <c r="I142" i="1"/>
  <c r="H142" i="1"/>
  <c r="K65" i="1"/>
  <c r="J65" i="1"/>
  <c r="I65" i="1"/>
  <c r="H65" i="1"/>
  <c r="K64" i="1"/>
  <c r="J64" i="1"/>
  <c r="I64" i="1"/>
  <c r="H64" i="1"/>
  <c r="K63" i="1"/>
  <c r="J63" i="1"/>
  <c r="I63" i="1"/>
  <c r="H63" i="1"/>
  <c r="K62" i="1"/>
  <c r="J62" i="1"/>
  <c r="I62" i="1"/>
  <c r="H62" i="1"/>
  <c r="K61" i="1"/>
  <c r="J61" i="1"/>
  <c r="I61" i="1"/>
  <c r="H61" i="1"/>
  <c r="K60" i="1"/>
  <c r="J60" i="1"/>
  <c r="I60" i="1"/>
  <c r="H60" i="1"/>
  <c r="K59" i="1"/>
  <c r="J59" i="1"/>
  <c r="I59" i="1"/>
  <c r="H59" i="1"/>
  <c r="K58" i="1"/>
  <c r="J58" i="1"/>
  <c r="I58" i="1"/>
  <c r="H58" i="1"/>
  <c r="K57" i="1"/>
  <c r="J57" i="1"/>
  <c r="I57" i="1"/>
  <c r="H57" i="1"/>
  <c r="K56" i="1"/>
  <c r="J56" i="1"/>
  <c r="I56" i="1"/>
  <c r="H56" i="1"/>
  <c r="K55" i="1"/>
  <c r="J55" i="1"/>
  <c r="I55" i="1"/>
  <c r="H55" i="1"/>
  <c r="K54" i="1"/>
  <c r="J54" i="1"/>
  <c r="I54" i="1"/>
  <c r="H54" i="1"/>
  <c r="K53" i="1"/>
  <c r="I53" i="1"/>
  <c r="H53" i="1"/>
  <c r="K52" i="1"/>
  <c r="I52" i="1"/>
  <c r="H52" i="1"/>
  <c r="K51" i="1"/>
  <c r="I51" i="1"/>
  <c r="H51" i="1"/>
  <c r="K50" i="1"/>
  <c r="I50" i="1"/>
  <c r="H50" i="1"/>
  <c r="K49" i="1"/>
  <c r="I49" i="1"/>
  <c r="H49" i="1"/>
  <c r="K48" i="1"/>
  <c r="I48" i="1"/>
  <c r="H48" i="1"/>
  <c r="K47" i="1"/>
  <c r="I47" i="1"/>
  <c r="H47" i="1"/>
  <c r="K46" i="1"/>
  <c r="I46" i="1"/>
  <c r="H46" i="1"/>
  <c r="K45" i="1"/>
  <c r="I45" i="1"/>
  <c r="H45" i="1"/>
  <c r="K44" i="1"/>
  <c r="I44" i="1"/>
  <c r="H44" i="1"/>
  <c r="K43" i="1"/>
  <c r="I43" i="1"/>
  <c r="H43" i="1"/>
  <c r="K42" i="1"/>
  <c r="I42" i="1"/>
  <c r="H42" i="1"/>
</calcChain>
</file>

<file path=xl/sharedStrings.xml><?xml version="1.0" encoding="utf-8"?>
<sst xmlns="http://schemas.openxmlformats.org/spreadsheetml/2006/main" count="980" uniqueCount="74">
  <si>
    <t>METERS</t>
  </si>
  <si>
    <t>UMOL/KG</t>
  </si>
  <si>
    <t>Depth_station</t>
  </si>
  <si>
    <t>Depth_sampling</t>
  </si>
  <si>
    <t>hh:mm</t>
  </si>
  <si>
    <t>DEC DEG</t>
  </si>
  <si>
    <t>CRUISE_ID</t>
  </si>
  <si>
    <t>SALNITY_QC_FLAG</t>
  </si>
  <si>
    <t>Oxygen_QC_FLAG</t>
  </si>
  <si>
    <t>TAlk_QC_FLAG</t>
  </si>
  <si>
    <t>NO2_QC_FLAG</t>
  </si>
  <si>
    <t>NO3_QC_FLAG</t>
  </si>
  <si>
    <t>PO4_QC_FLAG</t>
  </si>
  <si>
    <t>DIC_QC_FLAG</t>
  </si>
  <si>
    <t>START_DATE_UTC_yyyymmdd</t>
  </si>
  <si>
    <t>START_TIME_UTC_hhmmss</t>
  </si>
  <si>
    <t>END_DATE_UTC_yyyymmdd</t>
  </si>
  <si>
    <t>END_TIME_UTC_hhmmss</t>
  </si>
  <si>
    <t>START_LAT_dec_degrees</t>
  </si>
  <si>
    <t>dbar</t>
  </si>
  <si>
    <t>CHL-a_QC_FLAG</t>
  </si>
  <si>
    <t>ug/L</t>
  </si>
  <si>
    <t>SIL_QC_FLAG</t>
  </si>
  <si>
    <t>UMOL/L</t>
  </si>
  <si>
    <t>START_LONG_dec_degrees</t>
  </si>
  <si>
    <t>END_LAT_dec_degrees</t>
  </si>
  <si>
    <t>END_LONG_dec_degrees</t>
  </si>
  <si>
    <t>CAST_NO</t>
  </si>
  <si>
    <t>NO2</t>
  </si>
  <si>
    <t>NO3</t>
  </si>
  <si>
    <t>SIL</t>
  </si>
  <si>
    <t>PO4</t>
  </si>
  <si>
    <t>CHL-a</t>
  </si>
  <si>
    <t>ml/L</t>
  </si>
  <si>
    <t>Niskin #</t>
  </si>
  <si>
    <t>PROJECT</t>
  </si>
  <si>
    <t>CCE1/CORC</t>
  </si>
  <si>
    <t>NH914</t>
  </si>
  <si>
    <t>YYYY-MM-DD</t>
  </si>
  <si>
    <t>DIC</t>
  </si>
  <si>
    <t>TA</t>
  </si>
  <si>
    <t>NH4</t>
  </si>
  <si>
    <t>NH4_QC_FLAG</t>
  </si>
  <si>
    <t>Oxygen_mll</t>
  </si>
  <si>
    <t>Phaeo</t>
  </si>
  <si>
    <t>Phaeo_QC_FLAG</t>
  </si>
  <si>
    <t>SPROUL</t>
  </si>
  <si>
    <t>CCE2</t>
  </si>
  <si>
    <t>20100-1-18</t>
  </si>
  <si>
    <t>08NH569</t>
  </si>
  <si>
    <t>GEOCE/CCE1</t>
  </si>
  <si>
    <t>NH1102</t>
  </si>
  <si>
    <t>CCE1/CCE2</t>
  </si>
  <si>
    <t>NH1202</t>
  </si>
  <si>
    <t>NH1209</t>
  </si>
  <si>
    <t>CCE1</t>
  </si>
  <si>
    <t>NH1306</t>
  </si>
  <si>
    <t>SP1307</t>
  </si>
  <si>
    <t>NH1409</t>
  </si>
  <si>
    <t>NH1420</t>
  </si>
  <si>
    <t>&gt;500</t>
  </si>
  <si>
    <t>NH1505</t>
  </si>
  <si>
    <t>NaN</t>
  </si>
  <si>
    <t>degreeC</t>
  </si>
  <si>
    <t>Bottle SALINITY</t>
  </si>
  <si>
    <t>CTD pressure</t>
  </si>
  <si>
    <t>CTD_TEMPERATURE</t>
  </si>
  <si>
    <t>CTD_TEMPERATURE_QC_FLAG</t>
  </si>
  <si>
    <t>CTD_SALINITY</t>
  </si>
  <si>
    <t>CTD_SALINITY_QC</t>
  </si>
  <si>
    <t>psu</t>
  </si>
  <si>
    <t>NH1408</t>
  </si>
  <si>
    <t>CCE2/CORC</t>
  </si>
  <si>
    <t>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</si>
</sst>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h:mm;@"/>
    <numFmt numFmtId="165" formatCode="0.000"/>
    <numFmt numFmtId="166" formatCode="0.0000"/>
    <numFmt numFmtId="167" formatCode="0.000000"/>
    <numFmt numFmtId="168" formatCode="yyyy\-mm\-dd;@"/>
    <numFmt numFmtId="169" formatCode="#,##0.0"/>
    <numFmt numFmtId="170" formatCode="0.0"/>
    <numFmt numFmtId="171" formatCode="0.00000"/>
  </numFmts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sz val="12"/>
      <color indexed="8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6" fillId="0" borderId="0"/>
  </cellStyleXfs>
  <cellXfs count="61">
    <xf numFmtId="0" fontId="0" fillId="0" borderId="0" xfId="0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20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center"/>
    </xf>
    <xf numFmtId="168" fontId="3" fillId="0" borderId="0" xfId="0" applyNumberFormat="1" applyFont="1" applyAlignment="1">
      <alignment horizontal="center"/>
    </xf>
    <xf numFmtId="168" fontId="0" fillId="0" borderId="0" xfId="0" applyNumberFormat="1" applyFont="1" applyAlignment="1">
      <alignment horizontal="center"/>
    </xf>
    <xf numFmtId="168" fontId="0" fillId="0" borderId="0" xfId="0" applyNumberFormat="1" applyFont="1" applyAlignment="1">
      <alignment horizontal="center" wrapText="1"/>
    </xf>
    <xf numFmtId="166" fontId="3" fillId="0" borderId="0" xfId="0" applyNumberFormat="1" applyFont="1" applyAlignment="1">
      <alignment horizontal="center"/>
    </xf>
    <xf numFmtId="166" fontId="0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166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166" fontId="0" fillId="0" borderId="0" xfId="0" applyNumberFormat="1" applyFont="1" applyAlignment="1">
      <alignment horizontal="center" vertical="center"/>
    </xf>
    <xf numFmtId="166" fontId="4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7" fontId="0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4" fillId="0" borderId="0" xfId="211" applyNumberFormat="1" applyFont="1" applyFill="1" applyAlignment="1">
      <alignment horizontal="center"/>
    </xf>
    <xf numFmtId="2" fontId="4" fillId="0" borderId="0" xfId="211" applyNumberFormat="1" applyFont="1" applyFill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166" fontId="0" fillId="0" borderId="0" xfId="0" applyNumberFormat="1" applyFont="1" applyFill="1" applyBorder="1" applyAlignment="1">
      <alignment horizontal="center"/>
    </xf>
    <xf numFmtId="166" fontId="4" fillId="0" borderId="0" xfId="211" applyNumberFormat="1" applyFont="1" applyFill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9" fontId="7" fillId="0" borderId="0" xfId="0" applyNumberFormat="1" applyFont="1" applyBorder="1" applyAlignment="1">
      <alignment horizontal="center"/>
    </xf>
    <xf numFmtId="166" fontId="0" fillId="0" borderId="0" xfId="0" applyNumberFormat="1" applyFont="1" applyBorder="1" applyAlignment="1">
      <alignment horizontal="center"/>
    </xf>
    <xf numFmtId="166" fontId="7" fillId="0" borderId="0" xfId="0" applyNumberFormat="1" applyFont="1" applyBorder="1" applyAlignment="1">
      <alignment horizontal="center"/>
    </xf>
    <xf numFmtId="166" fontId="0" fillId="0" borderId="0" xfId="0" applyNumberFormat="1" applyAlignment="1">
      <alignment horizontal="center"/>
    </xf>
    <xf numFmtId="2" fontId="4" fillId="0" borderId="0" xfId="211" applyNumberFormat="1" applyFont="1" applyFill="1" applyBorder="1" applyAlignment="1">
      <alignment horizontal="center"/>
    </xf>
    <xf numFmtId="171" fontId="4" fillId="0" borderId="0" xfId="0" applyNumberFormat="1" applyFont="1" applyBorder="1" applyAlignment="1">
      <alignment horizontal="center" vertical="center" wrapText="1"/>
    </xf>
    <xf numFmtId="170" fontId="0" fillId="0" borderId="0" xfId="0" applyNumberFormat="1" applyFont="1" applyAlignment="1">
      <alignment horizontal="center"/>
    </xf>
    <xf numFmtId="166" fontId="8" fillId="0" borderId="0" xfId="212" applyNumberFormat="1" applyFont="1" applyAlignment="1">
      <alignment horizontal="center"/>
    </xf>
    <xf numFmtId="170" fontId="4" fillId="0" borderId="0" xfId="212" applyNumberFormat="1" applyFont="1" applyAlignment="1">
      <alignment horizontal="center"/>
    </xf>
    <xf numFmtId="165" fontId="0" fillId="0" borderId="0" xfId="0" applyNumberFormat="1" applyFont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166" fontId="8" fillId="0" borderId="0" xfId="211" applyNumberFormat="1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Font="1" applyFill="1" applyBorder="1" applyAlignment="1">
      <alignment horizontal="center" vertical="center"/>
    </xf>
    <xf numFmtId="166" fontId="7" fillId="0" borderId="0" xfId="0" applyNumberFormat="1" applyFont="1" applyBorder="1" applyAlignment="1">
      <alignment horizontal="center" vertical="top" wrapText="1"/>
    </xf>
    <xf numFmtId="165" fontId="4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top" wrapText="1"/>
    </xf>
    <xf numFmtId="165" fontId="4" fillId="0" borderId="0" xfId="0" applyNumberFormat="1" applyFont="1" applyBorder="1" applyAlignment="1">
      <alignment horizontal="center"/>
    </xf>
    <xf numFmtId="166" fontId="7" fillId="0" borderId="0" xfId="0" applyNumberFormat="1" applyFont="1" applyBorder="1" applyAlignment="1">
      <alignment horizontal="center" vertical="center"/>
    </xf>
  </cellXfs>
  <cellStyles count="2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Normal" xfId="0" builtinId="0"/>
    <cellStyle name="Normal 2" xfId="211"/>
    <cellStyle name="Normal_Sheet1" xfId="212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42"/>
  <sheetViews>
    <sheetView tabSelected="1" topLeftCell="Q1" workbookViewId="0">
      <pane ySplit="1" topLeftCell="A65" activePane="bottomLeft" state="frozen"/>
      <selection pane="bottomLeft" activeCell="T69" sqref="T69"/>
    </sheetView>
  </sheetViews>
  <sheetFormatPr defaultColWidth="11" defaultRowHeight="15.75" x14ac:dyDescent="0.25"/>
  <cols>
    <col min="1" max="1" width="11.5" style="3" bestFit="1" customWidth="1"/>
    <col min="2" max="2" width="11.5" style="3" customWidth="1"/>
    <col min="3" max="3" width="12.375" style="3" customWidth="1"/>
    <col min="4" max="4" width="15.75" style="10" customWidth="1"/>
    <col min="5" max="5" width="12.875" style="4" hidden="1" customWidth="1"/>
    <col min="6" max="6" width="14.125" style="10" hidden="1" customWidth="1"/>
    <col min="7" max="7" width="14.125" style="3" hidden="1" customWidth="1"/>
    <col min="8" max="8" width="15.75" style="3" hidden="1" customWidth="1"/>
    <col min="9" max="9" width="17.625" style="3" hidden="1" customWidth="1"/>
    <col min="10" max="10" width="13.125" style="3" hidden="1" customWidth="1"/>
    <col min="11" max="11" width="12.375" style="3" hidden="1" customWidth="1"/>
    <col min="12" max="12" width="11.5" style="3" customWidth="1"/>
    <col min="13" max="13" width="7.625" style="3" customWidth="1"/>
    <col min="14" max="15" width="12.5" style="3" customWidth="1"/>
    <col min="16" max="16" width="17.75" style="3" customWidth="1"/>
    <col min="17" max="17" width="6.875" style="3" customWidth="1"/>
    <col min="18" max="18" width="13.375" style="13" customWidth="1"/>
    <col min="19" max="19" width="7.125" style="16" customWidth="1"/>
    <col min="20" max="20" width="16.5" style="13" customWidth="1"/>
    <col min="21" max="21" width="6.875" style="3" customWidth="1"/>
    <col min="22" max="22" width="12.75" style="7" customWidth="1"/>
    <col min="23" max="23" width="6.5" style="3" customWidth="1"/>
    <col min="24" max="24" width="11.875" style="7" bestFit="1" customWidth="1"/>
    <col min="25" max="25" width="4.75" style="3" customWidth="1"/>
    <col min="26" max="26" width="12.25" style="7" customWidth="1"/>
    <col min="27" max="27" width="6.25" style="3" customWidth="1"/>
    <col min="28" max="28" width="13" style="7" bestFit="1" customWidth="1"/>
    <col min="29" max="29" width="6.375" style="3" customWidth="1"/>
    <col min="30" max="30" width="13" style="7" bestFit="1" customWidth="1"/>
    <col min="31" max="31" width="5.625" style="3" customWidth="1"/>
    <col min="32" max="32" width="11.375" style="3" customWidth="1"/>
    <col min="33" max="33" width="5.625" style="3" customWidth="1"/>
    <col min="34" max="34" width="13.125" style="7" bestFit="1" customWidth="1"/>
    <col min="35" max="35" width="5" style="3" customWidth="1"/>
    <col min="36" max="36" width="12.625" style="7" bestFit="1" customWidth="1"/>
    <col min="37" max="37" width="4.875" style="3" customWidth="1"/>
    <col min="38" max="38" width="13.25" style="3" customWidth="1"/>
    <col min="39" max="39" width="5" style="3" customWidth="1"/>
    <col min="40" max="40" width="11" style="3"/>
    <col min="41" max="41" width="5.625" style="3" customWidth="1"/>
    <col min="42" max="16384" width="11" style="3"/>
  </cols>
  <sheetData>
    <row r="1" spans="1:41" s="1" customFormat="1" x14ac:dyDescent="0.25">
      <c r="A1" s="1" t="s">
        <v>6</v>
      </c>
      <c r="B1" s="1" t="s">
        <v>35</v>
      </c>
      <c r="C1" s="1" t="s">
        <v>2</v>
      </c>
      <c r="D1" s="9" t="s">
        <v>14</v>
      </c>
      <c r="E1" s="14" t="s">
        <v>15</v>
      </c>
      <c r="F1" s="9" t="s">
        <v>16</v>
      </c>
      <c r="G1" s="1" t="s">
        <v>17</v>
      </c>
      <c r="H1" s="1" t="s">
        <v>18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34</v>
      </c>
      <c r="N1" s="1" t="s">
        <v>3</v>
      </c>
      <c r="O1" s="1" t="s">
        <v>65</v>
      </c>
      <c r="P1" s="1" t="s">
        <v>66</v>
      </c>
      <c r="Q1" s="1" t="s">
        <v>67</v>
      </c>
      <c r="R1" s="12" t="s">
        <v>68</v>
      </c>
      <c r="S1" s="15" t="s">
        <v>69</v>
      </c>
      <c r="T1" s="12" t="s">
        <v>64</v>
      </c>
      <c r="U1" s="1" t="s">
        <v>7</v>
      </c>
      <c r="V1" s="2" t="s">
        <v>43</v>
      </c>
      <c r="W1" s="1" t="s">
        <v>8</v>
      </c>
      <c r="X1" s="2" t="s">
        <v>39</v>
      </c>
      <c r="Y1" s="1" t="s">
        <v>13</v>
      </c>
      <c r="Z1" s="2" t="s">
        <v>40</v>
      </c>
      <c r="AA1" s="1" t="s">
        <v>9</v>
      </c>
      <c r="AB1" s="2" t="s">
        <v>29</v>
      </c>
      <c r="AC1" s="1" t="s">
        <v>10</v>
      </c>
      <c r="AD1" s="2" t="s">
        <v>28</v>
      </c>
      <c r="AE1" s="1" t="s">
        <v>11</v>
      </c>
      <c r="AF1" s="1" t="s">
        <v>41</v>
      </c>
      <c r="AG1" s="1" t="s">
        <v>42</v>
      </c>
      <c r="AH1" s="2" t="s">
        <v>31</v>
      </c>
      <c r="AI1" s="1" t="s">
        <v>22</v>
      </c>
      <c r="AJ1" s="2" t="s">
        <v>30</v>
      </c>
      <c r="AK1" s="2" t="s">
        <v>12</v>
      </c>
      <c r="AL1" s="1" t="s">
        <v>32</v>
      </c>
      <c r="AM1" s="1" t="s">
        <v>20</v>
      </c>
      <c r="AN1" s="1" t="s">
        <v>44</v>
      </c>
      <c r="AO1" s="1" t="s">
        <v>45</v>
      </c>
    </row>
    <row r="2" spans="1:41" x14ac:dyDescent="0.25">
      <c r="C2" s="3" t="s">
        <v>0</v>
      </c>
      <c r="D2" s="10" t="s">
        <v>38</v>
      </c>
      <c r="E2" s="4" t="s">
        <v>4</v>
      </c>
      <c r="F2" s="10" t="s">
        <v>38</v>
      </c>
      <c r="G2" s="3" t="s">
        <v>4</v>
      </c>
      <c r="H2" s="3" t="s">
        <v>5</v>
      </c>
      <c r="I2" s="3" t="s">
        <v>5</v>
      </c>
      <c r="J2" s="3" t="s">
        <v>5</v>
      </c>
      <c r="K2" s="3" t="s">
        <v>5</v>
      </c>
      <c r="N2" s="8" t="s">
        <v>19</v>
      </c>
      <c r="O2" s="8" t="s">
        <v>19</v>
      </c>
      <c r="P2" s="3" t="s">
        <v>63</v>
      </c>
      <c r="R2" s="13" t="s">
        <v>70</v>
      </c>
      <c r="T2" s="17" t="s">
        <v>70</v>
      </c>
      <c r="U2" s="18"/>
      <c r="V2" s="19" t="s">
        <v>33</v>
      </c>
      <c r="W2" s="20"/>
      <c r="X2" s="21" t="s">
        <v>1</v>
      </c>
      <c r="Y2" s="20"/>
      <c r="Z2" s="21" t="s">
        <v>1</v>
      </c>
      <c r="AA2" s="20"/>
      <c r="AB2" s="21" t="s">
        <v>23</v>
      </c>
      <c r="AC2" s="20"/>
      <c r="AD2" s="21" t="s">
        <v>23</v>
      </c>
      <c r="AE2" s="20"/>
      <c r="AF2" s="20"/>
      <c r="AG2" s="20"/>
      <c r="AH2" s="21" t="s">
        <v>23</v>
      </c>
      <c r="AI2" s="20"/>
      <c r="AJ2" s="21" t="s">
        <v>23</v>
      </c>
      <c r="AK2" s="21"/>
      <c r="AL2" s="20" t="s">
        <v>21</v>
      </c>
      <c r="AM2" s="20"/>
      <c r="AN2" s="3" t="s">
        <v>21</v>
      </c>
    </row>
    <row r="3" spans="1:41" x14ac:dyDescent="0.25">
      <c r="A3" s="3" t="s">
        <v>37</v>
      </c>
      <c r="B3" s="3" t="s">
        <v>36</v>
      </c>
      <c r="C3" s="3">
        <v>7294</v>
      </c>
      <c r="D3" s="10">
        <v>40162</v>
      </c>
      <c r="E3" s="4">
        <v>0.17222222222222225</v>
      </c>
      <c r="F3" s="10">
        <v>40162</v>
      </c>
      <c r="G3" s="4">
        <v>0.19930555555555554</v>
      </c>
      <c r="H3" s="6">
        <v>33.415700000000001</v>
      </c>
      <c r="I3" s="6">
        <v>-122.47969999999999</v>
      </c>
      <c r="J3" s="6">
        <v>33.415700000000001</v>
      </c>
      <c r="K3" s="6">
        <v>-122.47750000000001</v>
      </c>
      <c r="L3" s="3">
        <v>1</v>
      </c>
      <c r="M3" s="3">
        <v>1</v>
      </c>
      <c r="N3" s="3">
        <v>200</v>
      </c>
      <c r="O3" s="3">
        <v>199.636</v>
      </c>
      <c r="P3" s="3">
        <v>8.2906999999999993</v>
      </c>
      <c r="Q3" s="3">
        <v>2</v>
      </c>
      <c r="R3" s="13">
        <v>33.956299999999999</v>
      </c>
      <c r="S3" s="16">
        <v>2</v>
      </c>
      <c r="T3" s="13">
        <v>33.954000000000001</v>
      </c>
      <c r="U3" s="18">
        <v>2</v>
      </c>
      <c r="V3" s="6"/>
      <c r="W3" s="20">
        <v>9</v>
      </c>
      <c r="X3" s="21"/>
      <c r="Y3" s="20">
        <v>9</v>
      </c>
      <c r="Z3" s="21"/>
      <c r="AA3" s="20">
        <v>9</v>
      </c>
      <c r="AB3" s="21">
        <v>10.23</v>
      </c>
      <c r="AC3" s="20">
        <v>2</v>
      </c>
      <c r="AD3" s="3">
        <v>0.01</v>
      </c>
      <c r="AE3" s="20">
        <v>2</v>
      </c>
      <c r="AF3" s="20">
        <v>0.54</v>
      </c>
      <c r="AG3" s="20">
        <v>2</v>
      </c>
      <c r="AH3" s="21">
        <v>1.1399999999999999</v>
      </c>
      <c r="AI3" s="20">
        <v>2</v>
      </c>
      <c r="AJ3" s="21">
        <v>14</v>
      </c>
      <c r="AK3" s="20">
        <v>2</v>
      </c>
      <c r="AL3" s="20">
        <v>2.5000000000000001E-3</v>
      </c>
      <c r="AM3" s="20">
        <v>2</v>
      </c>
      <c r="AO3" s="20">
        <v>9</v>
      </c>
    </row>
    <row r="4" spans="1:41" x14ac:dyDescent="0.25">
      <c r="A4" s="3" t="s">
        <v>37</v>
      </c>
      <c r="B4" s="3" t="s">
        <v>36</v>
      </c>
      <c r="C4" s="3">
        <v>7294</v>
      </c>
      <c r="D4" s="10">
        <v>40162</v>
      </c>
      <c r="E4" s="4">
        <v>0.17222222222222225</v>
      </c>
      <c r="F4" s="10">
        <v>40162</v>
      </c>
      <c r="G4" s="4">
        <v>0.19930555555555554</v>
      </c>
      <c r="H4" s="6">
        <v>33.415700000000001</v>
      </c>
      <c r="I4" s="6">
        <v>-122.47969999999999</v>
      </c>
      <c r="J4" s="6">
        <v>33.415700000000001</v>
      </c>
      <c r="K4" s="6">
        <v>-122.47750000000001</v>
      </c>
      <c r="L4" s="3">
        <v>1</v>
      </c>
      <c r="M4" s="3">
        <v>2</v>
      </c>
      <c r="N4" s="3">
        <v>80</v>
      </c>
      <c r="O4" s="3">
        <v>79.575999999999993</v>
      </c>
      <c r="P4" s="3">
        <v>11.334899999999999</v>
      </c>
      <c r="Q4" s="3">
        <v>2</v>
      </c>
      <c r="R4" s="13">
        <v>32.950600000000001</v>
      </c>
      <c r="S4" s="16">
        <v>2</v>
      </c>
      <c r="T4" s="13">
        <v>32.9542</v>
      </c>
      <c r="U4" s="18">
        <v>2</v>
      </c>
      <c r="V4" s="6"/>
      <c r="W4" s="20">
        <v>9</v>
      </c>
      <c r="X4" s="21"/>
      <c r="Y4" s="20">
        <v>9</v>
      </c>
      <c r="Z4" s="21"/>
      <c r="AA4" s="20">
        <v>9</v>
      </c>
      <c r="AB4" s="21"/>
      <c r="AC4" s="20">
        <v>9</v>
      </c>
      <c r="AD4" s="3"/>
      <c r="AE4" s="20">
        <v>9</v>
      </c>
      <c r="AF4" s="20"/>
      <c r="AG4" s="20">
        <v>9</v>
      </c>
      <c r="AH4" s="21"/>
      <c r="AI4" s="20">
        <v>9</v>
      </c>
      <c r="AJ4" s="21"/>
      <c r="AK4" s="20">
        <v>9</v>
      </c>
      <c r="AL4" s="20">
        <v>9.01E-2</v>
      </c>
      <c r="AM4" s="20">
        <v>2</v>
      </c>
      <c r="AO4" s="20">
        <v>9</v>
      </c>
    </row>
    <row r="5" spans="1:41" x14ac:dyDescent="0.25">
      <c r="A5" s="3" t="s">
        <v>37</v>
      </c>
      <c r="B5" s="3" t="s">
        <v>36</v>
      </c>
      <c r="C5" s="3">
        <v>7294</v>
      </c>
      <c r="D5" s="10">
        <v>40162</v>
      </c>
      <c r="E5" s="4">
        <v>0.17222222222222225</v>
      </c>
      <c r="F5" s="10">
        <v>40162</v>
      </c>
      <c r="G5" s="4">
        <v>0.19930555555555554</v>
      </c>
      <c r="H5" s="6">
        <v>33.415700000000001</v>
      </c>
      <c r="I5" s="6">
        <v>-122.47969999999999</v>
      </c>
      <c r="J5" s="6">
        <v>33.415700000000001</v>
      </c>
      <c r="K5" s="6">
        <v>-122.47750000000001</v>
      </c>
      <c r="L5" s="3">
        <v>1</v>
      </c>
      <c r="M5" s="3">
        <v>3</v>
      </c>
      <c r="N5" s="3">
        <v>40</v>
      </c>
      <c r="O5" s="3">
        <v>40.112000000000002</v>
      </c>
      <c r="P5" s="3">
        <v>14.6386</v>
      </c>
      <c r="Q5" s="3">
        <v>2</v>
      </c>
      <c r="R5" s="13">
        <v>33.2042</v>
      </c>
      <c r="S5" s="16">
        <v>9</v>
      </c>
      <c r="U5" s="18">
        <v>9</v>
      </c>
      <c r="V5" s="3">
        <v>5.9059999999999997</v>
      </c>
      <c r="W5" s="20">
        <v>2</v>
      </c>
      <c r="X5" s="21"/>
      <c r="Y5" s="20">
        <v>9</v>
      </c>
      <c r="Z5" s="21"/>
      <c r="AA5" s="20">
        <v>9</v>
      </c>
      <c r="AB5" s="21"/>
      <c r="AC5" s="20">
        <v>9</v>
      </c>
      <c r="AD5" s="21"/>
      <c r="AE5" s="20">
        <v>9</v>
      </c>
      <c r="AF5" s="20"/>
      <c r="AG5" s="20">
        <v>9</v>
      </c>
      <c r="AH5" s="21"/>
      <c r="AI5" s="20">
        <v>9</v>
      </c>
      <c r="AJ5" s="21"/>
      <c r="AK5" s="20">
        <v>9</v>
      </c>
      <c r="AL5" s="20"/>
      <c r="AM5" s="20">
        <v>9</v>
      </c>
      <c r="AO5" s="20">
        <v>9</v>
      </c>
    </row>
    <row r="6" spans="1:41" x14ac:dyDescent="0.25">
      <c r="A6" s="3" t="s">
        <v>37</v>
      </c>
      <c r="B6" s="3" t="s">
        <v>36</v>
      </c>
      <c r="C6" s="3">
        <v>7294</v>
      </c>
      <c r="D6" s="10">
        <v>40162</v>
      </c>
      <c r="E6" s="4">
        <v>0.17222222222222225</v>
      </c>
      <c r="F6" s="10">
        <v>40162</v>
      </c>
      <c r="G6" s="4">
        <v>0.19930555555555554</v>
      </c>
      <c r="H6" s="6">
        <v>33.415700000000001</v>
      </c>
      <c r="I6" s="6">
        <v>-122.47969999999999</v>
      </c>
      <c r="J6" s="6">
        <v>33.415700000000001</v>
      </c>
      <c r="K6" s="6">
        <v>-122.47750000000001</v>
      </c>
      <c r="L6" s="3">
        <v>1</v>
      </c>
      <c r="M6" s="3">
        <v>4</v>
      </c>
      <c r="N6" s="3">
        <v>40</v>
      </c>
      <c r="O6" s="3">
        <v>40.197000000000003</v>
      </c>
      <c r="P6" s="3">
        <v>14.6563</v>
      </c>
      <c r="Q6" s="3">
        <v>2</v>
      </c>
      <c r="R6" s="13">
        <v>33.205800000000004</v>
      </c>
      <c r="S6" s="16">
        <v>9</v>
      </c>
      <c r="U6" s="18">
        <v>9</v>
      </c>
      <c r="V6" s="3">
        <v>5.8849999999999998</v>
      </c>
      <c r="W6" s="20">
        <v>2</v>
      </c>
      <c r="X6" s="21"/>
      <c r="Y6" s="20">
        <v>9</v>
      </c>
      <c r="Z6" s="21"/>
      <c r="AA6" s="20">
        <v>9</v>
      </c>
      <c r="AB6" s="21">
        <v>0.14000000000000001</v>
      </c>
      <c r="AC6" s="20">
        <v>2</v>
      </c>
      <c r="AD6" s="21">
        <v>0.13</v>
      </c>
      <c r="AE6" s="20">
        <v>2</v>
      </c>
      <c r="AF6" s="20">
        <v>0.72</v>
      </c>
      <c r="AG6" s="20">
        <v>2</v>
      </c>
      <c r="AH6" s="21">
        <v>0.24</v>
      </c>
      <c r="AI6" s="20">
        <v>2</v>
      </c>
      <c r="AJ6" s="21">
        <v>0.7</v>
      </c>
      <c r="AK6" s="20">
        <v>2</v>
      </c>
      <c r="AL6" s="20">
        <v>0.3483</v>
      </c>
      <c r="AM6" s="20">
        <v>2</v>
      </c>
      <c r="AO6" s="20">
        <v>9</v>
      </c>
    </row>
    <row r="7" spans="1:41" x14ac:dyDescent="0.25">
      <c r="A7" s="3" t="s">
        <v>37</v>
      </c>
      <c r="B7" s="3" t="s">
        <v>36</v>
      </c>
      <c r="C7" s="3">
        <v>7294</v>
      </c>
      <c r="D7" s="10">
        <v>40162</v>
      </c>
      <c r="E7" s="4">
        <v>0.17222222222222225</v>
      </c>
      <c r="F7" s="10">
        <v>40162</v>
      </c>
      <c r="G7" s="4">
        <v>0.19930555555555554</v>
      </c>
      <c r="H7" s="6">
        <v>33.415700000000001</v>
      </c>
      <c r="I7" s="6">
        <v>-122.47969999999999</v>
      </c>
      <c r="J7" s="6">
        <v>33.415700000000001</v>
      </c>
      <c r="K7" s="6">
        <v>-122.47750000000001</v>
      </c>
      <c r="L7" s="3">
        <v>1</v>
      </c>
      <c r="M7" s="3">
        <v>5</v>
      </c>
      <c r="N7" s="3">
        <v>40</v>
      </c>
      <c r="O7" s="3">
        <v>40.923999999999999</v>
      </c>
      <c r="P7" s="3">
        <v>14.671900000000001</v>
      </c>
      <c r="Q7" s="3">
        <v>2</v>
      </c>
      <c r="R7" s="13">
        <v>33.207099999999997</v>
      </c>
      <c r="S7" s="16">
        <v>9</v>
      </c>
      <c r="U7" s="18">
        <v>9</v>
      </c>
      <c r="V7" s="19"/>
      <c r="W7" s="20">
        <v>9</v>
      </c>
      <c r="X7" s="21"/>
      <c r="Y7" s="20">
        <v>9</v>
      </c>
      <c r="Z7" s="21"/>
      <c r="AA7" s="20">
        <v>9</v>
      </c>
      <c r="AB7" s="21">
        <v>0.23</v>
      </c>
      <c r="AC7" s="20">
        <v>2</v>
      </c>
      <c r="AD7" s="21">
        <v>0.02</v>
      </c>
      <c r="AE7" s="20">
        <v>2</v>
      </c>
      <c r="AF7" s="20">
        <v>0.22</v>
      </c>
      <c r="AG7" s="20">
        <v>2</v>
      </c>
      <c r="AH7" s="21">
        <v>0.32</v>
      </c>
      <c r="AI7" s="20">
        <v>2</v>
      </c>
      <c r="AJ7" s="21">
        <v>1.6</v>
      </c>
      <c r="AK7" s="20">
        <v>2</v>
      </c>
      <c r="AL7" s="22">
        <v>0.505</v>
      </c>
      <c r="AM7" s="20">
        <v>2</v>
      </c>
      <c r="AO7" s="20">
        <v>9</v>
      </c>
    </row>
    <row r="8" spans="1:41" x14ac:dyDescent="0.25">
      <c r="A8" s="3" t="s">
        <v>37</v>
      </c>
      <c r="B8" s="3" t="s">
        <v>36</v>
      </c>
      <c r="C8" s="3">
        <v>7294</v>
      </c>
      <c r="D8" s="10">
        <v>40162</v>
      </c>
      <c r="E8" s="4">
        <v>0.17222222222222225</v>
      </c>
      <c r="F8" s="10">
        <v>40162</v>
      </c>
      <c r="G8" s="4">
        <v>0.19930555555555554</v>
      </c>
      <c r="H8" s="6">
        <v>33.415700000000001</v>
      </c>
      <c r="I8" s="6">
        <v>-122.47969999999999</v>
      </c>
      <c r="J8" s="6">
        <v>33.415700000000001</v>
      </c>
      <c r="K8" s="6">
        <v>-122.47750000000001</v>
      </c>
      <c r="L8" s="3">
        <v>1</v>
      </c>
      <c r="M8" s="3">
        <v>6</v>
      </c>
      <c r="N8" s="3">
        <v>40</v>
      </c>
      <c r="O8" s="3">
        <v>40.768999999999998</v>
      </c>
      <c r="P8" s="3">
        <v>14.678699999999999</v>
      </c>
      <c r="Q8" s="3">
        <v>2</v>
      </c>
      <c r="R8" s="13">
        <v>33.207500000000003</v>
      </c>
      <c r="S8" s="16">
        <v>2</v>
      </c>
      <c r="T8" s="13">
        <v>33.205599999999997</v>
      </c>
      <c r="U8" s="18">
        <v>2</v>
      </c>
      <c r="V8" s="6"/>
      <c r="W8" s="20">
        <v>9</v>
      </c>
      <c r="X8" s="21"/>
      <c r="Y8" s="20">
        <v>9</v>
      </c>
      <c r="Z8" s="21"/>
      <c r="AA8" s="20">
        <v>9</v>
      </c>
      <c r="AB8" s="21"/>
      <c r="AC8" s="20">
        <v>9</v>
      </c>
      <c r="AD8" s="21"/>
      <c r="AE8" s="20">
        <v>9</v>
      </c>
      <c r="AF8" s="20"/>
      <c r="AG8" s="20">
        <v>9</v>
      </c>
      <c r="AH8" s="21"/>
      <c r="AI8" s="20">
        <v>9</v>
      </c>
      <c r="AJ8" s="21"/>
      <c r="AK8" s="20">
        <v>9</v>
      </c>
      <c r="AL8" s="23"/>
      <c r="AM8" s="20">
        <v>9</v>
      </c>
      <c r="AO8" s="20">
        <v>9</v>
      </c>
    </row>
    <row r="9" spans="1:41" x14ac:dyDescent="0.25">
      <c r="A9" s="3" t="s">
        <v>37</v>
      </c>
      <c r="B9" s="3" t="s">
        <v>36</v>
      </c>
      <c r="C9" s="3">
        <v>7294</v>
      </c>
      <c r="D9" s="10">
        <v>40162</v>
      </c>
      <c r="E9" s="4">
        <v>0.17222222222222225</v>
      </c>
      <c r="F9" s="10">
        <v>40162</v>
      </c>
      <c r="G9" s="4">
        <v>0.19930555555555554</v>
      </c>
      <c r="H9" s="6">
        <v>33.415700000000001</v>
      </c>
      <c r="I9" s="6">
        <v>-122.47969999999999</v>
      </c>
      <c r="J9" s="6">
        <v>33.415700000000001</v>
      </c>
      <c r="K9" s="6">
        <v>-122.47750000000001</v>
      </c>
      <c r="L9" s="3">
        <v>1</v>
      </c>
      <c r="M9" s="3">
        <v>7</v>
      </c>
      <c r="N9" s="3">
        <v>20</v>
      </c>
      <c r="O9" s="3">
        <v>21.001000000000001</v>
      </c>
      <c r="P9" s="3">
        <v>14.690099999999999</v>
      </c>
      <c r="Q9" s="3">
        <v>2</v>
      </c>
      <c r="R9" s="13">
        <v>33.202800000000003</v>
      </c>
      <c r="S9" s="16">
        <v>2</v>
      </c>
      <c r="T9" s="13">
        <v>33.200400000000002</v>
      </c>
      <c r="U9" s="18">
        <v>2</v>
      </c>
      <c r="V9" s="6"/>
      <c r="W9" s="18">
        <v>9</v>
      </c>
      <c r="X9" s="24"/>
      <c r="Y9" s="18">
        <v>9</v>
      </c>
      <c r="Z9" s="24"/>
      <c r="AA9" s="18">
        <v>9</v>
      </c>
      <c r="AB9" s="21">
        <v>7.0000000000000007E-2</v>
      </c>
      <c r="AC9" s="18">
        <v>2</v>
      </c>
      <c r="AD9" s="21">
        <v>0.04</v>
      </c>
      <c r="AE9" s="18">
        <v>2</v>
      </c>
      <c r="AF9" s="18">
        <v>0.65</v>
      </c>
      <c r="AG9" s="18">
        <v>2</v>
      </c>
      <c r="AH9" s="21">
        <v>0.21</v>
      </c>
      <c r="AI9" s="18">
        <v>2</v>
      </c>
      <c r="AJ9" s="21">
        <v>0.8</v>
      </c>
      <c r="AK9" s="18">
        <v>2</v>
      </c>
      <c r="AL9" s="25">
        <v>0.32890000000000003</v>
      </c>
      <c r="AM9" s="20">
        <v>2</v>
      </c>
      <c r="AO9" s="18">
        <v>9</v>
      </c>
    </row>
    <row r="10" spans="1:41" x14ac:dyDescent="0.25">
      <c r="A10" s="3" t="s">
        <v>37</v>
      </c>
      <c r="B10" s="3" t="s">
        <v>36</v>
      </c>
      <c r="C10" s="3">
        <v>7294</v>
      </c>
      <c r="D10" s="10">
        <v>40162</v>
      </c>
      <c r="E10" s="4">
        <v>0.17222222222222225</v>
      </c>
      <c r="F10" s="10">
        <v>40162</v>
      </c>
      <c r="G10" s="4">
        <v>0.19930555555555554</v>
      </c>
      <c r="H10" s="6">
        <v>33.415700000000001</v>
      </c>
      <c r="I10" s="6">
        <v>-122.47969999999999</v>
      </c>
      <c r="J10" s="6">
        <v>33.415700000000001</v>
      </c>
      <c r="K10" s="6">
        <v>-122.47750000000001</v>
      </c>
      <c r="L10" s="3">
        <v>1</v>
      </c>
      <c r="M10" s="3">
        <v>8</v>
      </c>
      <c r="N10" s="3">
        <v>8</v>
      </c>
      <c r="O10" s="3">
        <v>7.7729999999999997</v>
      </c>
      <c r="P10" s="3">
        <v>14.832000000000001</v>
      </c>
      <c r="Q10" s="3">
        <v>2</v>
      </c>
      <c r="R10" s="13">
        <v>33.197699999999998</v>
      </c>
      <c r="S10" s="16">
        <v>2</v>
      </c>
      <c r="T10" s="13">
        <v>33.1995</v>
      </c>
      <c r="U10" s="18">
        <v>2</v>
      </c>
      <c r="V10" s="3">
        <v>5.923</v>
      </c>
      <c r="W10" s="18">
        <v>2</v>
      </c>
      <c r="X10" s="24"/>
      <c r="Y10" s="18">
        <v>9</v>
      </c>
      <c r="Z10" s="24"/>
      <c r="AA10" s="18">
        <v>9</v>
      </c>
      <c r="AB10" s="21"/>
      <c r="AC10" s="18">
        <v>9</v>
      </c>
      <c r="AD10" s="21"/>
      <c r="AE10" s="18">
        <v>9</v>
      </c>
      <c r="AF10" s="18"/>
      <c r="AG10" s="18">
        <v>9</v>
      </c>
      <c r="AH10" s="21"/>
      <c r="AI10" s="18">
        <v>9</v>
      </c>
      <c r="AJ10" s="21"/>
      <c r="AK10" s="18">
        <v>9</v>
      </c>
      <c r="AL10" s="23"/>
      <c r="AM10" s="20">
        <v>9</v>
      </c>
      <c r="AO10" s="18">
        <v>9</v>
      </c>
    </row>
    <row r="11" spans="1:41" x14ac:dyDescent="0.25">
      <c r="A11" s="3" t="s">
        <v>37</v>
      </c>
      <c r="B11" s="3" t="s">
        <v>36</v>
      </c>
      <c r="C11" s="3">
        <v>7294</v>
      </c>
      <c r="D11" s="10">
        <v>40162</v>
      </c>
      <c r="E11" s="4">
        <v>0.17222222222222225</v>
      </c>
      <c r="F11" s="10">
        <v>40162</v>
      </c>
      <c r="G11" s="4">
        <v>0.19930555555555554</v>
      </c>
      <c r="H11" s="6">
        <v>33.415700000000001</v>
      </c>
      <c r="I11" s="6">
        <v>-122.47969999999999</v>
      </c>
      <c r="J11" s="6">
        <v>33.415700000000001</v>
      </c>
      <c r="K11" s="6">
        <v>-122.47750000000001</v>
      </c>
      <c r="L11" s="3">
        <v>1</v>
      </c>
      <c r="M11" s="3">
        <v>9</v>
      </c>
      <c r="N11" s="3">
        <v>8</v>
      </c>
      <c r="O11" s="3">
        <v>7.8230000000000004</v>
      </c>
      <c r="P11" s="3">
        <v>14.765000000000001</v>
      </c>
      <c r="Q11" s="3">
        <v>2</v>
      </c>
      <c r="R11" s="13">
        <v>33.201599999999999</v>
      </c>
      <c r="S11" s="16">
        <v>9</v>
      </c>
      <c r="U11" s="18">
        <v>9</v>
      </c>
      <c r="V11" s="3">
        <v>5.9089999999999998</v>
      </c>
      <c r="W11" s="18">
        <v>2</v>
      </c>
      <c r="X11" s="19"/>
      <c r="Y11" s="18">
        <v>9</v>
      </c>
      <c r="Z11" s="19"/>
      <c r="AA11" s="18">
        <v>9</v>
      </c>
      <c r="AB11" s="21">
        <v>0.06</v>
      </c>
      <c r="AC11" s="18">
        <v>2</v>
      </c>
      <c r="AD11" s="21">
        <v>0.04</v>
      </c>
      <c r="AE11" s="18">
        <v>2</v>
      </c>
      <c r="AF11" s="18">
        <v>0.55000000000000004</v>
      </c>
      <c r="AG11" s="18">
        <v>2</v>
      </c>
      <c r="AH11" s="21">
        <v>0.21</v>
      </c>
      <c r="AI11" s="18">
        <v>2</v>
      </c>
      <c r="AJ11" s="21">
        <v>0.8</v>
      </c>
      <c r="AK11" s="18">
        <v>2</v>
      </c>
      <c r="AL11" s="25">
        <v>0.33279999999999998</v>
      </c>
      <c r="AM11" s="20">
        <v>2</v>
      </c>
      <c r="AO11" s="18">
        <v>9</v>
      </c>
    </row>
    <row r="12" spans="1:41" x14ac:dyDescent="0.25">
      <c r="A12" s="3" t="s">
        <v>37</v>
      </c>
      <c r="B12" s="3" t="s">
        <v>36</v>
      </c>
      <c r="C12" s="3">
        <v>7294</v>
      </c>
      <c r="D12" s="10">
        <v>40162</v>
      </c>
      <c r="E12" s="4">
        <v>0.17222222222222225</v>
      </c>
      <c r="F12" s="10">
        <v>40162</v>
      </c>
      <c r="G12" s="4">
        <v>0.19930555555555554</v>
      </c>
      <c r="H12" s="6">
        <v>33.415700000000001</v>
      </c>
      <c r="I12" s="6">
        <v>-122.47969999999999</v>
      </c>
      <c r="J12" s="6">
        <v>33.415700000000001</v>
      </c>
      <c r="K12" s="6">
        <v>-122.47750000000001</v>
      </c>
      <c r="L12" s="3">
        <v>1</v>
      </c>
      <c r="M12" s="3">
        <v>10</v>
      </c>
      <c r="N12" s="3">
        <v>8</v>
      </c>
      <c r="O12" s="3">
        <v>7.5620000000000003</v>
      </c>
      <c r="P12" s="3">
        <v>14.792999999999999</v>
      </c>
      <c r="Q12" s="3">
        <v>2</v>
      </c>
      <c r="R12" s="13">
        <v>33.200099999999999</v>
      </c>
      <c r="S12" s="16">
        <v>9</v>
      </c>
      <c r="U12" s="18">
        <v>9</v>
      </c>
      <c r="V12" s="19"/>
      <c r="W12" s="18">
        <v>9</v>
      </c>
      <c r="X12" s="19"/>
      <c r="Y12" s="18">
        <v>9</v>
      </c>
      <c r="Z12" s="19"/>
      <c r="AA12" s="18">
        <v>9</v>
      </c>
      <c r="AB12" s="21"/>
      <c r="AC12" s="18">
        <v>9</v>
      </c>
      <c r="AD12" s="21"/>
      <c r="AE12" s="18">
        <v>9</v>
      </c>
      <c r="AF12" s="18"/>
      <c r="AG12" s="18">
        <v>9</v>
      </c>
      <c r="AH12" s="21"/>
      <c r="AI12" s="18">
        <v>9</v>
      </c>
      <c r="AJ12" s="21"/>
      <c r="AK12" s="18">
        <v>9</v>
      </c>
      <c r="AL12" s="26"/>
      <c r="AM12" s="18">
        <v>9</v>
      </c>
      <c r="AO12" s="18">
        <v>9</v>
      </c>
    </row>
    <row r="13" spans="1:41" x14ac:dyDescent="0.25">
      <c r="A13" s="3" t="s">
        <v>37</v>
      </c>
      <c r="B13" s="3" t="s">
        <v>36</v>
      </c>
      <c r="C13" s="3">
        <v>7294</v>
      </c>
      <c r="D13" s="10">
        <v>40162</v>
      </c>
      <c r="E13" s="4">
        <v>0.17222222222222225</v>
      </c>
      <c r="F13" s="10">
        <v>40162</v>
      </c>
      <c r="G13" s="4">
        <v>0.19930555555555554</v>
      </c>
      <c r="H13" s="6">
        <v>33.415700000000001</v>
      </c>
      <c r="I13" s="6">
        <v>-122.47969999999999</v>
      </c>
      <c r="J13" s="6">
        <v>33.415700000000001</v>
      </c>
      <c r="K13" s="6">
        <v>-122.47750000000001</v>
      </c>
      <c r="L13" s="3">
        <v>1</v>
      </c>
      <c r="M13" s="3">
        <v>11</v>
      </c>
      <c r="N13" s="3">
        <v>8</v>
      </c>
      <c r="O13" s="3">
        <v>7.7169999999999996</v>
      </c>
      <c r="P13" s="3">
        <v>14.7912</v>
      </c>
      <c r="Q13" s="3">
        <v>2</v>
      </c>
      <c r="R13" s="13">
        <v>33.200000000000003</v>
      </c>
      <c r="S13" s="16">
        <v>9</v>
      </c>
      <c r="U13" s="18">
        <v>9</v>
      </c>
      <c r="V13" s="27"/>
      <c r="W13" s="18">
        <v>9</v>
      </c>
      <c r="X13" s="19"/>
      <c r="Y13" s="18">
        <v>9</v>
      </c>
      <c r="Z13" s="19"/>
      <c r="AA13" s="18">
        <v>9</v>
      </c>
      <c r="AB13" s="21"/>
      <c r="AC13" s="18">
        <v>9</v>
      </c>
      <c r="AD13" s="21"/>
      <c r="AE13" s="18">
        <v>9</v>
      </c>
      <c r="AF13" s="18"/>
      <c r="AG13" s="18">
        <v>9</v>
      </c>
      <c r="AH13" s="21"/>
      <c r="AI13" s="18">
        <v>9</v>
      </c>
      <c r="AJ13" s="21"/>
      <c r="AK13" s="18">
        <v>9</v>
      </c>
      <c r="AL13" s="28"/>
      <c r="AM13" s="18">
        <v>9</v>
      </c>
      <c r="AO13" s="18">
        <v>9</v>
      </c>
    </row>
    <row r="14" spans="1:41" x14ac:dyDescent="0.25">
      <c r="A14" s="3" t="s">
        <v>37</v>
      </c>
      <c r="B14" s="3" t="s">
        <v>36</v>
      </c>
      <c r="C14" s="3">
        <v>7294</v>
      </c>
      <c r="D14" s="10">
        <v>40162</v>
      </c>
      <c r="E14" s="4">
        <v>0.17222222222222225</v>
      </c>
      <c r="F14" s="10">
        <v>40162</v>
      </c>
      <c r="G14" s="4">
        <v>0.19930555555555554</v>
      </c>
      <c r="H14" s="6">
        <v>33.415700000000001</v>
      </c>
      <c r="I14" s="6">
        <v>-122.47969999999999</v>
      </c>
      <c r="J14" s="6">
        <v>33.415700000000001</v>
      </c>
      <c r="K14" s="6">
        <v>-122.47750000000001</v>
      </c>
      <c r="L14" s="3">
        <v>1</v>
      </c>
      <c r="M14" s="3">
        <v>12</v>
      </c>
      <c r="N14" s="3">
        <v>8</v>
      </c>
      <c r="O14" s="3">
        <v>7.6109999999999998</v>
      </c>
      <c r="P14" s="3">
        <v>14.777900000000001</v>
      </c>
      <c r="Q14" s="3">
        <v>2</v>
      </c>
      <c r="R14" s="13">
        <v>33.201000000000001</v>
      </c>
      <c r="S14" s="16">
        <v>9</v>
      </c>
      <c r="U14" s="18">
        <v>9</v>
      </c>
      <c r="V14" s="19"/>
      <c r="W14" s="18">
        <v>9</v>
      </c>
      <c r="X14" s="24"/>
      <c r="Y14" s="18">
        <v>9</v>
      </c>
      <c r="Z14" s="24"/>
      <c r="AA14" s="18">
        <v>9</v>
      </c>
      <c r="AB14" s="21"/>
      <c r="AC14" s="18">
        <v>9</v>
      </c>
      <c r="AD14" s="21"/>
      <c r="AE14" s="18">
        <v>9</v>
      </c>
      <c r="AF14" s="18"/>
      <c r="AG14" s="18">
        <v>9</v>
      </c>
      <c r="AH14" s="21"/>
      <c r="AI14" s="18">
        <v>9</v>
      </c>
      <c r="AJ14" s="21"/>
      <c r="AK14" s="18">
        <v>9</v>
      </c>
      <c r="AL14" s="26"/>
      <c r="AM14" s="18">
        <v>9</v>
      </c>
      <c r="AO14" s="18">
        <v>9</v>
      </c>
    </row>
    <row r="15" spans="1:41" x14ac:dyDescent="0.25">
      <c r="A15" s="3" t="s">
        <v>37</v>
      </c>
      <c r="B15" s="3" t="s">
        <v>36</v>
      </c>
      <c r="D15" s="10">
        <v>40162</v>
      </c>
      <c r="E15" s="4">
        <v>0.93819444444444444</v>
      </c>
      <c r="F15" s="10">
        <v>40162</v>
      </c>
      <c r="G15" s="5"/>
      <c r="H15" s="6">
        <v>31.188199999999998</v>
      </c>
      <c r="I15" s="6">
        <v>-124.5737</v>
      </c>
      <c r="J15" s="6">
        <v>31.2</v>
      </c>
      <c r="K15" s="6">
        <v>-124.5775</v>
      </c>
      <c r="L15" s="3">
        <v>2</v>
      </c>
      <c r="M15" s="3">
        <v>1</v>
      </c>
      <c r="N15" s="3">
        <v>286</v>
      </c>
      <c r="O15" s="3">
        <v>286.60500000000002</v>
      </c>
      <c r="P15" s="3">
        <v>7.9260999999999999</v>
      </c>
      <c r="Q15" s="3">
        <v>2</v>
      </c>
      <c r="R15" s="13">
        <v>34.047899999999998</v>
      </c>
      <c r="S15" s="16">
        <v>9</v>
      </c>
      <c r="U15" s="18">
        <v>9</v>
      </c>
      <c r="V15" s="19">
        <v>2.12</v>
      </c>
      <c r="W15" s="18">
        <v>2</v>
      </c>
      <c r="X15" s="24"/>
      <c r="Y15" s="18">
        <v>9</v>
      </c>
      <c r="Z15" s="24"/>
      <c r="AA15" s="18">
        <v>9</v>
      </c>
      <c r="AB15" s="21"/>
      <c r="AC15" s="18">
        <v>9</v>
      </c>
      <c r="AD15" s="21"/>
      <c r="AE15" s="18">
        <v>9</v>
      </c>
      <c r="AF15" s="18"/>
      <c r="AG15" s="18">
        <v>9</v>
      </c>
      <c r="AH15" s="21"/>
      <c r="AI15" s="18">
        <v>9</v>
      </c>
      <c r="AJ15" s="21"/>
      <c r="AK15" s="18">
        <v>9</v>
      </c>
      <c r="AL15" s="28"/>
      <c r="AM15" s="18">
        <v>9</v>
      </c>
      <c r="AO15" s="18">
        <v>9</v>
      </c>
    </row>
    <row r="16" spans="1:41" x14ac:dyDescent="0.25">
      <c r="A16" s="3" t="s">
        <v>37</v>
      </c>
      <c r="B16" s="3" t="s">
        <v>36</v>
      </c>
      <c r="D16" s="10">
        <v>40162</v>
      </c>
      <c r="E16" s="4">
        <v>0.93819444444444444</v>
      </c>
      <c r="F16" s="10">
        <v>40162</v>
      </c>
      <c r="G16" s="5"/>
      <c r="H16" s="6">
        <v>31.188199999999998</v>
      </c>
      <c r="I16" s="6">
        <v>-124.5737</v>
      </c>
      <c r="J16" s="6">
        <v>31.2</v>
      </c>
      <c r="K16" s="6">
        <v>-124.5775</v>
      </c>
      <c r="L16" s="3">
        <v>2</v>
      </c>
      <c r="M16" s="3">
        <v>2</v>
      </c>
      <c r="N16" s="3">
        <v>286</v>
      </c>
      <c r="O16" s="3">
        <v>286.77600000000001</v>
      </c>
      <c r="P16" s="3">
        <v>7.9265999999999996</v>
      </c>
      <c r="Q16" s="3">
        <v>2</v>
      </c>
      <c r="R16" s="13">
        <v>34.048000000000002</v>
      </c>
      <c r="S16" s="16">
        <v>9</v>
      </c>
      <c r="T16" s="29"/>
      <c r="U16" s="3">
        <v>9</v>
      </c>
      <c r="V16" s="6"/>
      <c r="W16" s="3">
        <v>9</v>
      </c>
      <c r="X16" s="30"/>
      <c r="Y16" s="3">
        <v>9</v>
      </c>
      <c r="Z16" s="30"/>
      <c r="AA16" s="3">
        <v>9</v>
      </c>
      <c r="AB16" s="3">
        <v>11.03</v>
      </c>
      <c r="AC16" s="3">
        <v>2</v>
      </c>
      <c r="AD16" s="31">
        <v>0</v>
      </c>
      <c r="AE16" s="3">
        <v>2</v>
      </c>
      <c r="AF16" s="3">
        <v>0.51</v>
      </c>
      <c r="AG16" s="3">
        <v>2</v>
      </c>
      <c r="AH16" s="3">
        <v>1.29</v>
      </c>
      <c r="AI16" s="3">
        <v>2</v>
      </c>
      <c r="AJ16" s="3">
        <v>18.100000000000001</v>
      </c>
      <c r="AK16" s="3">
        <v>2</v>
      </c>
      <c r="AL16" s="3">
        <v>1E-3</v>
      </c>
      <c r="AM16" s="3">
        <v>2</v>
      </c>
      <c r="AO16" s="3">
        <v>9</v>
      </c>
    </row>
    <row r="17" spans="1:41" x14ac:dyDescent="0.25">
      <c r="A17" s="3" t="s">
        <v>37</v>
      </c>
      <c r="B17" s="3" t="s">
        <v>36</v>
      </c>
      <c r="D17" s="10">
        <v>40162</v>
      </c>
      <c r="E17" s="4">
        <v>0.93819444444444444</v>
      </c>
      <c r="F17" s="10">
        <v>40162</v>
      </c>
      <c r="G17" s="5"/>
      <c r="H17" s="6">
        <v>31.188199999999998</v>
      </c>
      <c r="I17" s="6">
        <v>-124.5737</v>
      </c>
      <c r="J17" s="6">
        <v>31.2</v>
      </c>
      <c r="K17" s="6">
        <v>-124.5775</v>
      </c>
      <c r="L17" s="3">
        <v>2</v>
      </c>
      <c r="M17" s="3">
        <v>3</v>
      </c>
      <c r="N17" s="3">
        <v>286</v>
      </c>
      <c r="O17" s="3">
        <v>286.67</v>
      </c>
      <c r="P17" s="3">
        <v>7.9276</v>
      </c>
      <c r="Q17" s="3">
        <v>2</v>
      </c>
      <c r="R17" s="13">
        <v>34.048000000000002</v>
      </c>
      <c r="S17" s="16">
        <v>2</v>
      </c>
      <c r="T17" s="13">
        <v>34.045400000000001</v>
      </c>
      <c r="U17" s="8">
        <v>2</v>
      </c>
      <c r="V17" s="31"/>
      <c r="W17" s="8">
        <v>9</v>
      </c>
      <c r="X17" s="32"/>
      <c r="Y17" s="8">
        <v>9</v>
      </c>
      <c r="Z17" s="32"/>
      <c r="AA17" s="8">
        <v>9</v>
      </c>
      <c r="AC17" s="8">
        <v>9</v>
      </c>
      <c r="AD17" s="31"/>
      <c r="AE17" s="8">
        <v>9</v>
      </c>
      <c r="AF17" s="8"/>
      <c r="AG17" s="8">
        <v>9</v>
      </c>
      <c r="AH17" s="31"/>
      <c r="AI17" s="8">
        <v>9</v>
      </c>
      <c r="AJ17" s="31"/>
      <c r="AK17" s="8">
        <v>9</v>
      </c>
      <c r="AM17" s="3">
        <v>9</v>
      </c>
      <c r="AO17" s="8">
        <v>9</v>
      </c>
    </row>
    <row r="18" spans="1:41" x14ac:dyDescent="0.25">
      <c r="A18" s="3" t="s">
        <v>37</v>
      </c>
      <c r="B18" s="3" t="s">
        <v>36</v>
      </c>
      <c r="D18" s="10">
        <v>40162</v>
      </c>
      <c r="E18" s="4">
        <v>0.93819444444444444</v>
      </c>
      <c r="F18" s="10">
        <v>40162</v>
      </c>
      <c r="G18" s="5"/>
      <c r="H18" s="6">
        <v>31.188199999999998</v>
      </c>
      <c r="I18" s="6">
        <v>-124.5737</v>
      </c>
      <c r="J18" s="6">
        <v>31.2</v>
      </c>
      <c r="K18" s="6">
        <v>-124.5775</v>
      </c>
      <c r="L18" s="3">
        <v>2</v>
      </c>
      <c r="M18" s="3">
        <v>4</v>
      </c>
      <c r="N18" s="3">
        <v>146</v>
      </c>
      <c r="O18" s="3">
        <v>145.73699999999999</v>
      </c>
      <c r="P18" s="3">
        <v>10.19</v>
      </c>
      <c r="Q18" s="3">
        <v>2</v>
      </c>
      <c r="R18" s="13">
        <v>33.228099999999998</v>
      </c>
      <c r="S18" s="16">
        <v>9</v>
      </c>
      <c r="T18" s="33"/>
      <c r="U18" s="8">
        <v>9</v>
      </c>
      <c r="V18" s="3">
        <v>5.048</v>
      </c>
      <c r="W18" s="8">
        <v>2</v>
      </c>
      <c r="X18" s="32"/>
      <c r="Y18" s="8">
        <v>9</v>
      </c>
      <c r="Z18" s="32"/>
      <c r="AA18" s="8">
        <v>9</v>
      </c>
      <c r="AC18" s="8">
        <v>9</v>
      </c>
      <c r="AD18" s="31"/>
      <c r="AE18" s="8">
        <v>9</v>
      </c>
      <c r="AF18" s="8"/>
      <c r="AG18" s="8">
        <v>9</v>
      </c>
      <c r="AH18" s="31"/>
      <c r="AI18" s="8">
        <v>9</v>
      </c>
      <c r="AJ18" s="31"/>
      <c r="AK18" s="8">
        <v>9</v>
      </c>
      <c r="AM18" s="3">
        <v>9</v>
      </c>
      <c r="AO18" s="8">
        <v>9</v>
      </c>
    </row>
    <row r="19" spans="1:41" x14ac:dyDescent="0.25">
      <c r="A19" s="3" t="s">
        <v>37</v>
      </c>
      <c r="B19" s="3" t="s">
        <v>36</v>
      </c>
      <c r="D19" s="10">
        <v>40162</v>
      </c>
      <c r="E19" s="4">
        <v>0.93819444444444444</v>
      </c>
      <c r="F19" s="10">
        <v>40162</v>
      </c>
      <c r="G19" s="5"/>
      <c r="H19" s="6">
        <v>31.188199999999998</v>
      </c>
      <c r="I19" s="6">
        <v>-124.5737</v>
      </c>
      <c r="J19" s="6">
        <v>31.2</v>
      </c>
      <c r="K19" s="6">
        <v>-124.5775</v>
      </c>
      <c r="L19" s="3">
        <v>2</v>
      </c>
      <c r="M19" s="3">
        <v>5</v>
      </c>
      <c r="N19" s="3">
        <v>146</v>
      </c>
      <c r="O19" s="3">
        <v>145.47800000000001</v>
      </c>
      <c r="P19" s="3">
        <v>10.190200000000001</v>
      </c>
      <c r="Q19" s="3">
        <v>2</v>
      </c>
      <c r="R19" s="13">
        <v>33.227800000000002</v>
      </c>
      <c r="S19" s="16">
        <v>9</v>
      </c>
      <c r="T19" s="34"/>
      <c r="U19" s="8">
        <v>9</v>
      </c>
      <c r="V19" s="31"/>
      <c r="W19" s="8">
        <v>9</v>
      </c>
      <c r="X19" s="30"/>
      <c r="Y19" s="8">
        <v>9</v>
      </c>
      <c r="Z19" s="30"/>
      <c r="AA19" s="8">
        <v>9</v>
      </c>
      <c r="AB19" s="7">
        <v>5.78</v>
      </c>
      <c r="AC19" s="8">
        <v>2</v>
      </c>
      <c r="AD19" s="31">
        <v>7.0000000000000007E-2</v>
      </c>
      <c r="AE19" s="8">
        <v>2</v>
      </c>
      <c r="AF19" s="3">
        <v>0.51</v>
      </c>
      <c r="AG19" s="8">
        <v>2</v>
      </c>
      <c r="AH19" s="3">
        <v>0.81</v>
      </c>
      <c r="AI19" s="8">
        <v>2</v>
      </c>
      <c r="AJ19" s="3">
        <v>5.3</v>
      </c>
      <c r="AK19" s="8">
        <v>2</v>
      </c>
      <c r="AL19" s="3">
        <v>3.1E-2</v>
      </c>
      <c r="AM19" s="3">
        <v>2</v>
      </c>
      <c r="AO19" s="8">
        <v>9</v>
      </c>
    </row>
    <row r="20" spans="1:41" x14ac:dyDescent="0.25">
      <c r="A20" s="3" t="s">
        <v>37</v>
      </c>
      <c r="B20" s="3" t="s">
        <v>36</v>
      </c>
      <c r="D20" s="10">
        <v>40162</v>
      </c>
      <c r="E20" s="4">
        <v>0.93819444444444444</v>
      </c>
      <c r="F20" s="10">
        <v>40162</v>
      </c>
      <c r="G20" s="5"/>
      <c r="H20" s="6">
        <v>31.188199999999998</v>
      </c>
      <c r="I20" s="6">
        <v>-124.5737</v>
      </c>
      <c r="J20" s="6">
        <v>31.2</v>
      </c>
      <c r="K20" s="6">
        <v>-124.5775</v>
      </c>
      <c r="L20" s="3">
        <v>2</v>
      </c>
      <c r="M20" s="3">
        <v>6</v>
      </c>
      <c r="N20" s="3">
        <v>146</v>
      </c>
      <c r="O20" s="3">
        <v>146.684</v>
      </c>
      <c r="P20" s="3">
        <v>10.1896</v>
      </c>
      <c r="Q20" s="3">
        <v>2</v>
      </c>
      <c r="R20" s="13">
        <v>33.228900000000003</v>
      </c>
      <c r="S20" s="16">
        <v>2</v>
      </c>
      <c r="T20" s="13">
        <v>33.226100000000002</v>
      </c>
      <c r="U20" s="8">
        <v>2</v>
      </c>
      <c r="V20" s="35"/>
      <c r="W20" s="8">
        <v>9</v>
      </c>
      <c r="X20" s="31"/>
      <c r="Y20" s="8">
        <v>9</v>
      </c>
      <c r="Z20" s="31"/>
      <c r="AA20" s="8">
        <v>9</v>
      </c>
      <c r="AC20" s="8">
        <v>9</v>
      </c>
      <c r="AD20" s="31"/>
      <c r="AE20" s="8">
        <v>9</v>
      </c>
      <c r="AF20" s="8"/>
      <c r="AG20" s="8">
        <v>9</v>
      </c>
      <c r="AH20" s="36"/>
      <c r="AI20" s="8">
        <v>9</v>
      </c>
      <c r="AJ20" s="31"/>
      <c r="AK20" s="8">
        <v>9</v>
      </c>
      <c r="AM20" s="3">
        <v>9</v>
      </c>
      <c r="AO20" s="8">
        <v>9</v>
      </c>
    </row>
    <row r="21" spans="1:41" x14ac:dyDescent="0.25">
      <c r="A21" s="3" t="s">
        <v>37</v>
      </c>
      <c r="B21" s="3" t="s">
        <v>36</v>
      </c>
      <c r="D21" s="10">
        <v>40162</v>
      </c>
      <c r="E21" s="4">
        <v>0.93819444444444444</v>
      </c>
      <c r="F21" s="10">
        <v>40162</v>
      </c>
      <c r="G21" s="5"/>
      <c r="H21" s="6">
        <v>31.188199999999998</v>
      </c>
      <c r="I21" s="6">
        <v>-124.5737</v>
      </c>
      <c r="J21" s="6">
        <v>31.2</v>
      </c>
      <c r="K21" s="6">
        <v>-124.5775</v>
      </c>
      <c r="L21" s="3">
        <v>2</v>
      </c>
      <c r="M21" s="3">
        <v>7</v>
      </c>
      <c r="N21" s="3">
        <v>61</v>
      </c>
      <c r="O21" s="3">
        <v>60.9</v>
      </c>
      <c r="P21" s="3">
        <v>15.811999999999999</v>
      </c>
      <c r="Q21" s="3">
        <v>2</v>
      </c>
      <c r="R21" s="13">
        <v>33.254600000000003</v>
      </c>
      <c r="S21" s="16">
        <v>9</v>
      </c>
      <c r="T21" s="37"/>
      <c r="U21" s="8">
        <v>9</v>
      </c>
      <c r="V21" s="3">
        <v>5.7229999999999999</v>
      </c>
      <c r="W21" s="8">
        <v>2</v>
      </c>
      <c r="X21" s="31"/>
      <c r="Y21" s="8">
        <v>9</v>
      </c>
      <c r="Z21" s="31"/>
      <c r="AA21" s="8">
        <v>9</v>
      </c>
      <c r="AC21" s="8">
        <v>9</v>
      </c>
      <c r="AD21" s="31"/>
      <c r="AE21" s="8">
        <v>9</v>
      </c>
      <c r="AF21" s="8"/>
      <c r="AG21" s="8">
        <v>9</v>
      </c>
      <c r="AH21" s="31"/>
      <c r="AI21" s="8">
        <v>9</v>
      </c>
      <c r="AJ21" s="31"/>
      <c r="AK21" s="8">
        <v>9</v>
      </c>
      <c r="AM21" s="3">
        <v>9</v>
      </c>
      <c r="AO21" s="8">
        <v>9</v>
      </c>
    </row>
    <row r="22" spans="1:41" x14ac:dyDescent="0.25">
      <c r="A22" s="3" t="s">
        <v>37</v>
      </c>
      <c r="B22" s="3" t="s">
        <v>36</v>
      </c>
      <c r="D22" s="10">
        <v>40162</v>
      </c>
      <c r="E22" s="4">
        <v>0.93819444444444444</v>
      </c>
      <c r="F22" s="10">
        <v>40162</v>
      </c>
      <c r="G22" s="5"/>
      <c r="H22" s="6">
        <v>31.188199999999998</v>
      </c>
      <c r="I22" s="6">
        <v>-124.5737</v>
      </c>
      <c r="J22" s="6">
        <v>31.2</v>
      </c>
      <c r="K22" s="6">
        <v>-124.5775</v>
      </c>
      <c r="L22" s="3">
        <v>2</v>
      </c>
      <c r="M22" s="3">
        <v>8</v>
      </c>
      <c r="N22" s="3">
        <v>61</v>
      </c>
      <c r="O22" s="3">
        <v>60.487000000000002</v>
      </c>
      <c r="P22" s="3">
        <v>15.812200000000001</v>
      </c>
      <c r="Q22" s="3">
        <v>2</v>
      </c>
      <c r="R22" s="13">
        <v>33.253999999999998</v>
      </c>
      <c r="S22" s="16">
        <v>9</v>
      </c>
      <c r="T22" s="37"/>
      <c r="U22" s="8">
        <v>9</v>
      </c>
      <c r="V22" s="6"/>
      <c r="W22" s="8">
        <v>9</v>
      </c>
      <c r="X22" s="31"/>
      <c r="Y22" s="8">
        <v>9</v>
      </c>
      <c r="Z22" s="31"/>
      <c r="AA22" s="8">
        <v>9</v>
      </c>
      <c r="AB22" s="7">
        <v>0</v>
      </c>
      <c r="AC22" s="8">
        <v>2</v>
      </c>
      <c r="AD22" s="3">
        <v>0.03</v>
      </c>
      <c r="AE22" s="8">
        <v>2</v>
      </c>
      <c r="AF22" s="3">
        <v>0.52</v>
      </c>
      <c r="AG22" s="8">
        <v>2</v>
      </c>
      <c r="AH22" s="3">
        <v>0.2</v>
      </c>
      <c r="AI22" s="8">
        <v>2</v>
      </c>
      <c r="AJ22" s="3">
        <v>0.6</v>
      </c>
      <c r="AK22" s="8">
        <v>2</v>
      </c>
      <c r="AL22" s="3">
        <v>0.22600000000000001</v>
      </c>
      <c r="AM22" s="3">
        <v>2</v>
      </c>
      <c r="AO22" s="3">
        <v>9</v>
      </c>
    </row>
    <row r="23" spans="1:41" x14ac:dyDescent="0.25">
      <c r="A23" s="3" t="s">
        <v>37</v>
      </c>
      <c r="B23" s="3" t="s">
        <v>36</v>
      </c>
      <c r="D23" s="10">
        <v>40162</v>
      </c>
      <c r="E23" s="4">
        <v>0.93819444444444444</v>
      </c>
      <c r="F23" s="10">
        <v>40162</v>
      </c>
      <c r="G23" s="5"/>
      <c r="H23" s="6">
        <v>31.188199999999998</v>
      </c>
      <c r="I23" s="6">
        <v>-124.5737</v>
      </c>
      <c r="J23" s="6">
        <v>31.2</v>
      </c>
      <c r="K23" s="6">
        <v>-124.5775</v>
      </c>
      <c r="L23" s="3">
        <v>2</v>
      </c>
      <c r="M23" s="3">
        <v>9</v>
      </c>
      <c r="N23" s="3">
        <v>61</v>
      </c>
      <c r="O23" s="3">
        <v>61.131999999999998</v>
      </c>
      <c r="P23" s="3">
        <v>15.8087</v>
      </c>
      <c r="Q23" s="3">
        <v>2</v>
      </c>
      <c r="R23" s="13">
        <v>33.254800000000003</v>
      </c>
      <c r="S23" s="16">
        <v>2</v>
      </c>
      <c r="T23" s="13">
        <v>33.253</v>
      </c>
      <c r="U23" s="3">
        <v>2</v>
      </c>
      <c r="W23" s="3">
        <v>9</v>
      </c>
      <c r="X23" s="30"/>
      <c r="Y23" s="3">
        <v>9</v>
      </c>
      <c r="Z23" s="30"/>
      <c r="AA23" s="3">
        <v>9</v>
      </c>
      <c r="AC23" s="3">
        <v>9</v>
      </c>
      <c r="AD23" s="31"/>
      <c r="AE23" s="3">
        <v>9</v>
      </c>
      <c r="AG23" s="3">
        <v>9</v>
      </c>
      <c r="AH23" s="31"/>
      <c r="AI23" s="3">
        <v>9</v>
      </c>
      <c r="AJ23" s="31"/>
      <c r="AK23" s="3">
        <v>9</v>
      </c>
      <c r="AM23" s="3">
        <v>9</v>
      </c>
      <c r="AO23" s="3">
        <v>9</v>
      </c>
    </row>
    <row r="24" spans="1:41" x14ac:dyDescent="0.25">
      <c r="A24" s="3" t="s">
        <v>37</v>
      </c>
      <c r="B24" s="3" t="s">
        <v>36</v>
      </c>
      <c r="D24" s="10">
        <v>40162</v>
      </c>
      <c r="E24" s="4">
        <v>0.93819444444444444</v>
      </c>
      <c r="F24" s="10">
        <v>40162</v>
      </c>
      <c r="G24" s="5"/>
      <c r="H24" s="6">
        <v>31.188199999999998</v>
      </c>
      <c r="I24" s="6">
        <v>-124.5737</v>
      </c>
      <c r="J24" s="6">
        <v>31.2</v>
      </c>
      <c r="K24" s="6">
        <v>-124.5775</v>
      </c>
      <c r="L24" s="3">
        <v>2</v>
      </c>
      <c r="M24" s="3">
        <v>10</v>
      </c>
      <c r="N24" s="3">
        <v>10</v>
      </c>
      <c r="O24" s="3">
        <v>9.7840000000000007</v>
      </c>
      <c r="P24" s="3">
        <v>16.252099999999999</v>
      </c>
      <c r="Q24" s="3">
        <v>2</v>
      </c>
      <c r="R24" s="13">
        <v>33.162300000000002</v>
      </c>
      <c r="S24" s="16">
        <v>9</v>
      </c>
      <c r="T24" s="38"/>
      <c r="U24" s="3">
        <v>9</v>
      </c>
      <c r="V24" s="3">
        <v>5.6829999999999998</v>
      </c>
      <c r="W24" s="3">
        <v>2</v>
      </c>
      <c r="Y24" s="3">
        <v>9</v>
      </c>
      <c r="AA24" s="3">
        <v>9</v>
      </c>
      <c r="AC24" s="3">
        <v>9</v>
      </c>
      <c r="AD24" s="31"/>
      <c r="AE24" s="3">
        <v>9</v>
      </c>
      <c r="AG24" s="3">
        <v>9</v>
      </c>
      <c r="AH24" s="36"/>
      <c r="AI24" s="3">
        <v>9</v>
      </c>
      <c r="AJ24" s="31"/>
      <c r="AK24" s="3">
        <v>9</v>
      </c>
      <c r="AM24" s="3">
        <v>9</v>
      </c>
      <c r="AO24" s="3">
        <v>9</v>
      </c>
    </row>
    <row r="25" spans="1:41" x14ac:dyDescent="0.25">
      <c r="A25" s="3" t="s">
        <v>37</v>
      </c>
      <c r="B25" s="3" t="s">
        <v>36</v>
      </c>
      <c r="D25" s="10">
        <v>40162</v>
      </c>
      <c r="E25" s="4">
        <v>0.93819444444444444</v>
      </c>
      <c r="F25" s="10">
        <v>40162</v>
      </c>
      <c r="G25" s="5"/>
      <c r="H25" s="6">
        <v>31.188199999999998</v>
      </c>
      <c r="I25" s="6">
        <v>-124.5737</v>
      </c>
      <c r="J25" s="6">
        <v>31.2</v>
      </c>
      <c r="K25" s="6">
        <v>-124.5775</v>
      </c>
      <c r="L25" s="3">
        <v>2</v>
      </c>
      <c r="M25" s="3">
        <v>11</v>
      </c>
      <c r="N25" s="3">
        <v>10</v>
      </c>
      <c r="O25" s="3">
        <v>9.6379999999999999</v>
      </c>
      <c r="P25" s="3">
        <v>16.263400000000001</v>
      </c>
      <c r="Q25" s="3">
        <v>2</v>
      </c>
      <c r="R25" s="13">
        <v>33.161999999999999</v>
      </c>
      <c r="S25" s="16">
        <v>9</v>
      </c>
      <c r="T25" s="38"/>
      <c r="U25" s="3">
        <v>9</v>
      </c>
      <c r="W25" s="3">
        <v>9</v>
      </c>
      <c r="Y25" s="3">
        <v>9</v>
      </c>
      <c r="AA25" s="3">
        <v>9</v>
      </c>
      <c r="AB25" s="7">
        <v>0</v>
      </c>
      <c r="AC25" s="3">
        <v>2</v>
      </c>
      <c r="AD25" s="3">
        <v>0.04</v>
      </c>
      <c r="AE25" s="3">
        <v>2</v>
      </c>
      <c r="AF25" s="3">
        <v>0.69</v>
      </c>
      <c r="AG25" s="3">
        <v>2</v>
      </c>
      <c r="AH25" s="3">
        <v>0.21</v>
      </c>
      <c r="AI25" s="3">
        <v>2</v>
      </c>
      <c r="AJ25" s="3">
        <v>0.4</v>
      </c>
      <c r="AK25" s="3">
        <v>2</v>
      </c>
      <c r="AL25" s="3">
        <v>9.2999999999999999E-2</v>
      </c>
      <c r="AM25" s="3">
        <v>2</v>
      </c>
      <c r="AO25" s="3">
        <v>9</v>
      </c>
    </row>
    <row r="26" spans="1:41" x14ac:dyDescent="0.25">
      <c r="A26" s="3" t="s">
        <v>37</v>
      </c>
      <c r="B26" s="3" t="s">
        <v>36</v>
      </c>
      <c r="D26" s="10">
        <v>40162</v>
      </c>
      <c r="E26" s="4">
        <v>0.93819444444444444</v>
      </c>
      <c r="F26" s="10">
        <v>40162</v>
      </c>
      <c r="G26" s="5"/>
      <c r="H26" s="6">
        <v>31.188199999999998</v>
      </c>
      <c r="I26" s="6">
        <v>-124.5737</v>
      </c>
      <c r="J26" s="6">
        <v>31.2</v>
      </c>
      <c r="K26" s="6">
        <v>-124.5775</v>
      </c>
      <c r="L26" s="3">
        <v>2</v>
      </c>
      <c r="M26" s="3">
        <v>12</v>
      </c>
      <c r="N26" s="3">
        <v>10</v>
      </c>
      <c r="O26" s="3">
        <v>9.3780000000000001</v>
      </c>
      <c r="P26" s="3">
        <v>16.259799999999998</v>
      </c>
      <c r="Q26" s="3">
        <v>2</v>
      </c>
      <c r="R26" s="13">
        <v>33.162199999999999</v>
      </c>
      <c r="S26" s="16">
        <v>2</v>
      </c>
      <c r="T26" s="13">
        <v>33.161799999999999</v>
      </c>
      <c r="U26" s="3">
        <v>2</v>
      </c>
      <c r="V26" s="6"/>
      <c r="W26" s="3">
        <v>9</v>
      </c>
      <c r="Y26" s="3">
        <v>9</v>
      </c>
      <c r="AA26" s="3">
        <v>9</v>
      </c>
      <c r="AC26" s="3">
        <v>9</v>
      </c>
      <c r="AE26" s="3">
        <v>9</v>
      </c>
      <c r="AG26" s="3">
        <v>9</v>
      </c>
      <c r="AI26" s="3">
        <v>9</v>
      </c>
      <c r="AK26" s="3">
        <v>9</v>
      </c>
      <c r="AM26" s="3">
        <v>9</v>
      </c>
      <c r="AO26" s="3">
        <v>9</v>
      </c>
    </row>
    <row r="27" spans="1:41" x14ac:dyDescent="0.25">
      <c r="A27" s="3" t="s">
        <v>37</v>
      </c>
      <c r="B27" s="3" t="s">
        <v>36</v>
      </c>
      <c r="D27" s="10">
        <v>40163</v>
      </c>
      <c r="E27" s="4">
        <v>0.15138888888888888</v>
      </c>
      <c r="F27" s="10">
        <v>40163</v>
      </c>
      <c r="G27" s="5">
        <v>0.20902777777777778</v>
      </c>
      <c r="H27" s="6">
        <f>30+42.4/60</f>
        <v>30.706666666666667</v>
      </c>
      <c r="I27" s="6">
        <f>-125-1.94/60</f>
        <v>-125.03233333333333</v>
      </c>
      <c r="J27" s="6">
        <f>30+41.68/60</f>
        <v>30.694666666666667</v>
      </c>
      <c r="K27" s="6">
        <f>-125-1.62/60</f>
        <v>-125.027</v>
      </c>
      <c r="L27" s="3">
        <v>3</v>
      </c>
      <c r="M27" s="3">
        <v>1</v>
      </c>
      <c r="N27" s="3">
        <v>1455</v>
      </c>
      <c r="O27" s="3">
        <v>1454.3679999999999</v>
      </c>
      <c r="P27" s="3">
        <v>2.8704000000000001</v>
      </c>
      <c r="Q27" s="3">
        <v>2</v>
      </c>
      <c r="R27" s="13">
        <v>34.5548</v>
      </c>
      <c r="S27" s="16">
        <v>3</v>
      </c>
      <c r="T27" s="39">
        <v>34.548099999999998</v>
      </c>
      <c r="U27" s="3">
        <v>2</v>
      </c>
      <c r="V27" s="6"/>
    </row>
    <row r="28" spans="1:41" x14ac:dyDescent="0.25">
      <c r="A28" s="3" t="s">
        <v>37</v>
      </c>
      <c r="B28" s="3" t="s">
        <v>36</v>
      </c>
      <c r="D28" s="10">
        <v>40163</v>
      </c>
      <c r="E28" s="4">
        <v>0.15138888888888888</v>
      </c>
      <c r="F28" s="10">
        <v>40163</v>
      </c>
      <c r="G28" s="5">
        <v>0.20902777777777778</v>
      </c>
      <c r="H28" s="6">
        <f t="shared" ref="H28:H29" si="0">30+42.4/60</f>
        <v>30.706666666666667</v>
      </c>
      <c r="I28" s="6">
        <f t="shared" ref="I28:I29" si="1">-125-1.94/60</f>
        <v>-125.03233333333333</v>
      </c>
      <c r="J28" s="6">
        <f t="shared" ref="J28:J29" si="2">30+41.68/60</f>
        <v>30.694666666666667</v>
      </c>
      <c r="K28" s="6">
        <f t="shared" ref="K28:K29" si="3">-125-1.62/60</f>
        <v>-125.027</v>
      </c>
      <c r="L28" s="3">
        <v>3</v>
      </c>
      <c r="M28" s="3">
        <v>2</v>
      </c>
      <c r="N28" s="3">
        <v>1014</v>
      </c>
      <c r="O28" s="3">
        <v>1013.841</v>
      </c>
      <c r="P28" s="3">
        <v>3.8468</v>
      </c>
      <c r="Q28" s="3">
        <v>2</v>
      </c>
      <c r="R28" s="13">
        <v>34.473700000000001</v>
      </c>
      <c r="S28" s="16">
        <f t="shared" ref="S28" si="4">R28-T28</f>
        <v>3.1000000000034333E-3</v>
      </c>
      <c r="T28" s="39">
        <v>34.470599999999997</v>
      </c>
      <c r="U28" s="3">
        <v>2</v>
      </c>
      <c r="V28" s="6"/>
    </row>
    <row r="29" spans="1:41" x14ac:dyDescent="0.25">
      <c r="A29" s="3" t="s">
        <v>37</v>
      </c>
      <c r="B29" s="3" t="s">
        <v>36</v>
      </c>
      <c r="D29" s="10">
        <v>40163</v>
      </c>
      <c r="E29" s="4">
        <v>0.15138888888888888</v>
      </c>
      <c r="F29" s="10">
        <v>40163</v>
      </c>
      <c r="G29" s="5">
        <v>0.20902777777777778</v>
      </c>
      <c r="H29" s="6">
        <f t="shared" si="0"/>
        <v>30.706666666666667</v>
      </c>
      <c r="I29" s="6">
        <f t="shared" si="1"/>
        <v>-125.03233333333333</v>
      </c>
      <c r="J29" s="6">
        <f t="shared" si="2"/>
        <v>30.694666666666667</v>
      </c>
      <c r="K29" s="6">
        <f t="shared" si="3"/>
        <v>-125.027</v>
      </c>
      <c r="L29" s="3">
        <v>3</v>
      </c>
      <c r="M29" s="3">
        <v>3</v>
      </c>
      <c r="N29" s="3">
        <v>10</v>
      </c>
      <c r="O29" s="3">
        <v>9.5389999999999997</v>
      </c>
      <c r="P29" s="3">
        <v>16.801400000000001</v>
      </c>
      <c r="Q29" s="3">
        <v>2</v>
      </c>
      <c r="R29" s="13">
        <v>33.220799999999997</v>
      </c>
      <c r="S29" s="16">
        <v>2</v>
      </c>
      <c r="T29" s="39">
        <v>33.2209</v>
      </c>
      <c r="U29" s="3">
        <v>2</v>
      </c>
      <c r="V29" s="6"/>
    </row>
    <row r="30" spans="1:41" x14ac:dyDescent="0.25">
      <c r="A30" s="3" t="s">
        <v>37</v>
      </c>
      <c r="B30" s="3" t="s">
        <v>36</v>
      </c>
      <c r="D30" s="10">
        <v>40164</v>
      </c>
      <c r="E30" s="4">
        <v>0.84375</v>
      </c>
      <c r="F30" s="10">
        <v>40164</v>
      </c>
      <c r="G30" s="5">
        <v>0.89097222222222217</v>
      </c>
      <c r="H30" s="6">
        <f>30+6.42/60</f>
        <v>30.106999999999999</v>
      </c>
      <c r="I30" s="6">
        <f>-124-42.68/60</f>
        <v>-124.71133333333333</v>
      </c>
      <c r="J30" s="6">
        <f>30+6.29/60</f>
        <v>30.104833333333332</v>
      </c>
      <c r="K30" s="6">
        <f>-124-43.21/60</f>
        <v>-124.72016666666667</v>
      </c>
      <c r="L30" s="3">
        <v>4</v>
      </c>
      <c r="M30" s="3">
        <v>1</v>
      </c>
      <c r="N30" s="3">
        <v>765</v>
      </c>
      <c r="O30" s="3">
        <v>765.85199999999998</v>
      </c>
      <c r="P30" s="3">
        <v>4.5656999999999996</v>
      </c>
      <c r="Q30" s="3">
        <v>2</v>
      </c>
      <c r="R30" s="13">
        <v>34.361600000000003</v>
      </c>
      <c r="S30" s="16">
        <v>2</v>
      </c>
      <c r="T30" s="39">
        <v>34.3596</v>
      </c>
      <c r="U30" s="3">
        <v>2</v>
      </c>
      <c r="V30" s="6"/>
    </row>
    <row r="31" spans="1:41" x14ac:dyDescent="0.25">
      <c r="A31" s="3" t="s">
        <v>37</v>
      </c>
      <c r="B31" s="3" t="s">
        <v>36</v>
      </c>
      <c r="D31" s="10">
        <v>40164</v>
      </c>
      <c r="E31" s="4">
        <v>0.84375</v>
      </c>
      <c r="F31" s="10">
        <v>40164</v>
      </c>
      <c r="G31" s="5">
        <v>0.89097222222222217</v>
      </c>
      <c r="H31" s="6">
        <f>30+6.42/60</f>
        <v>30.106999999999999</v>
      </c>
      <c r="I31" s="6">
        <f>-124-42.68/60</f>
        <v>-124.71133333333333</v>
      </c>
      <c r="J31" s="6">
        <f>30+6.29/60</f>
        <v>30.104833333333332</v>
      </c>
      <c r="K31" s="6">
        <f>-124-43.21/60</f>
        <v>-124.72016666666667</v>
      </c>
      <c r="L31" s="3">
        <v>4</v>
      </c>
      <c r="M31" s="3">
        <v>2</v>
      </c>
      <c r="N31" s="3">
        <v>765</v>
      </c>
      <c r="O31" s="3">
        <v>765.53700000000003</v>
      </c>
      <c r="P31" s="3">
        <v>4.5616000000000003</v>
      </c>
      <c r="Q31" s="3">
        <v>2</v>
      </c>
      <c r="R31" s="13">
        <v>34.360700000000001</v>
      </c>
      <c r="S31" s="16">
        <v>2</v>
      </c>
      <c r="T31" s="39">
        <v>34.357700000000001</v>
      </c>
      <c r="U31" s="3">
        <v>2</v>
      </c>
      <c r="V31" s="6"/>
    </row>
    <row r="32" spans="1:41" x14ac:dyDescent="0.25">
      <c r="A32" s="3" t="s">
        <v>37</v>
      </c>
      <c r="B32" s="3" t="s">
        <v>36</v>
      </c>
      <c r="D32" s="10">
        <v>40164</v>
      </c>
      <c r="E32" s="4">
        <v>0.84375</v>
      </c>
      <c r="F32" s="10">
        <v>40164</v>
      </c>
      <c r="G32" s="5">
        <v>0.89097222222222217</v>
      </c>
      <c r="H32" s="6">
        <f>30+6.42/60</f>
        <v>30.106999999999999</v>
      </c>
      <c r="I32" s="6">
        <f>-124-42.68/60</f>
        <v>-124.71133333333333</v>
      </c>
      <c r="J32" s="6">
        <f>30+6.29/60</f>
        <v>30.104833333333332</v>
      </c>
      <c r="K32" s="6">
        <f>-124-43.21/60</f>
        <v>-124.72016666666667</v>
      </c>
      <c r="L32" s="3">
        <v>4</v>
      </c>
      <c r="M32" s="3">
        <v>6</v>
      </c>
      <c r="N32" s="3">
        <v>433</v>
      </c>
      <c r="O32" s="3">
        <v>432.24299999999999</v>
      </c>
      <c r="P32" s="3">
        <v>6.3194999999999997</v>
      </c>
      <c r="Q32" s="3">
        <v>2</v>
      </c>
      <c r="R32" s="13">
        <v>34.115400000000001</v>
      </c>
      <c r="S32" s="16">
        <v>2</v>
      </c>
      <c r="T32" s="39">
        <v>34.119</v>
      </c>
      <c r="U32" s="3">
        <v>2</v>
      </c>
      <c r="V32" s="6"/>
    </row>
    <row r="33" spans="1:41" x14ac:dyDescent="0.25">
      <c r="A33" s="3" t="s">
        <v>37</v>
      </c>
      <c r="B33" s="3" t="s">
        <v>36</v>
      </c>
      <c r="D33" s="10">
        <v>40164</v>
      </c>
      <c r="E33" s="4">
        <v>0.84375</v>
      </c>
      <c r="F33" s="10">
        <v>40164</v>
      </c>
      <c r="G33" s="5">
        <v>0.89097222222222217</v>
      </c>
      <c r="H33" s="6">
        <f>30+6.42/60</f>
        <v>30.106999999999999</v>
      </c>
      <c r="I33" s="6">
        <f>-124-42.68/60</f>
        <v>-124.71133333333333</v>
      </c>
      <c r="J33" s="6">
        <f>30+6.29/60</f>
        <v>30.104833333333332</v>
      </c>
      <c r="K33" s="6">
        <f>-124-43.21/60</f>
        <v>-124.72016666666667</v>
      </c>
      <c r="L33" s="3">
        <v>4</v>
      </c>
      <c r="M33" s="3">
        <v>7</v>
      </c>
      <c r="N33" s="3">
        <v>21</v>
      </c>
      <c r="O33" s="3">
        <v>20.239999999999998</v>
      </c>
      <c r="P33" s="3">
        <v>16.913499999999999</v>
      </c>
      <c r="Q33" s="3">
        <v>2</v>
      </c>
      <c r="R33" s="13">
        <v>33.281700000000001</v>
      </c>
      <c r="S33" s="16">
        <v>2</v>
      </c>
      <c r="T33" s="39">
        <v>33.2819</v>
      </c>
      <c r="U33" s="3">
        <v>2</v>
      </c>
      <c r="V33" s="6"/>
    </row>
    <row r="34" spans="1:41" x14ac:dyDescent="0.25">
      <c r="A34" s="3" t="s">
        <v>37</v>
      </c>
      <c r="B34" s="3" t="s">
        <v>36</v>
      </c>
      <c r="C34" s="3">
        <v>4300</v>
      </c>
      <c r="D34" s="10">
        <v>40165</v>
      </c>
      <c r="E34" s="4">
        <v>0.31388888888888888</v>
      </c>
      <c r="F34" s="10">
        <v>40165</v>
      </c>
      <c r="G34" s="5">
        <v>0.39027777777777778</v>
      </c>
      <c r="H34" s="6">
        <f>30+46.74/60</f>
        <v>30.779</v>
      </c>
      <c r="I34" s="6">
        <f>-123-20.24/60</f>
        <v>-123.33733333333333</v>
      </c>
      <c r="J34" s="6">
        <f>30+47.84/60</f>
        <v>30.797333333333334</v>
      </c>
      <c r="K34" s="6">
        <f>-123-22.52/60</f>
        <v>-123.37533333333333</v>
      </c>
      <c r="L34" s="3">
        <v>5</v>
      </c>
      <c r="M34" s="3">
        <v>1</v>
      </c>
      <c r="N34" s="3">
        <v>1971</v>
      </c>
      <c r="O34" s="3">
        <v>1972.7470000000001</v>
      </c>
      <c r="P34" s="3">
        <v>2.2042000000000002</v>
      </c>
      <c r="Q34" s="3">
        <v>2</v>
      </c>
      <c r="R34" s="13">
        <v>34.614699999999999</v>
      </c>
      <c r="S34" s="16">
        <v>2</v>
      </c>
      <c r="T34" s="39">
        <v>34.610500000000002</v>
      </c>
      <c r="U34" s="3">
        <v>2</v>
      </c>
      <c r="V34" s="6"/>
    </row>
    <row r="35" spans="1:41" x14ac:dyDescent="0.25">
      <c r="A35" s="3" t="s">
        <v>37</v>
      </c>
      <c r="B35" s="3" t="s">
        <v>36</v>
      </c>
      <c r="C35" s="3">
        <v>4300</v>
      </c>
      <c r="D35" s="10">
        <v>40165</v>
      </c>
      <c r="E35" s="4">
        <v>0.31388888888888888</v>
      </c>
      <c r="F35" s="10">
        <v>40165</v>
      </c>
      <c r="G35" s="5">
        <v>0.39027777777777778</v>
      </c>
      <c r="H35" s="6">
        <f>30+46.74/60</f>
        <v>30.779</v>
      </c>
      <c r="I35" s="6">
        <f>-123-20.24/60</f>
        <v>-123.33733333333333</v>
      </c>
      <c r="J35" s="6">
        <f>30+47.84/60</f>
        <v>30.797333333333334</v>
      </c>
      <c r="K35" s="6">
        <f>-123-22.52/60</f>
        <v>-123.37533333333333</v>
      </c>
      <c r="L35" s="3">
        <v>5</v>
      </c>
      <c r="M35" s="3">
        <v>2</v>
      </c>
      <c r="N35" s="3">
        <v>1970</v>
      </c>
      <c r="O35" s="3">
        <v>1969.482</v>
      </c>
      <c r="P35" s="3">
        <v>2.2082999999999999</v>
      </c>
      <c r="Q35" s="3">
        <v>2</v>
      </c>
      <c r="R35" s="13">
        <v>34.6143</v>
      </c>
      <c r="S35" s="16">
        <v>2</v>
      </c>
      <c r="T35" s="39">
        <v>34.6143</v>
      </c>
      <c r="U35" s="3">
        <v>2</v>
      </c>
      <c r="V35" s="6"/>
    </row>
    <row r="36" spans="1:41" x14ac:dyDescent="0.25">
      <c r="A36" s="3" t="s">
        <v>37</v>
      </c>
      <c r="B36" s="3" t="s">
        <v>36</v>
      </c>
      <c r="C36" s="3">
        <v>4300</v>
      </c>
      <c r="D36" s="10">
        <v>40165</v>
      </c>
      <c r="E36" s="4">
        <v>0.31388888888888888</v>
      </c>
      <c r="F36" s="10">
        <v>40165</v>
      </c>
      <c r="G36" s="5">
        <v>0.39027777777777778</v>
      </c>
      <c r="H36" s="6">
        <f>30+46.74/60</f>
        <v>30.779</v>
      </c>
      <c r="I36" s="6">
        <f>-123-20.24/60</f>
        <v>-123.33733333333333</v>
      </c>
      <c r="J36" s="6">
        <f>30+47.84/60</f>
        <v>30.797333333333334</v>
      </c>
      <c r="K36" s="6">
        <f>-123-22.52/60</f>
        <v>-123.37533333333333</v>
      </c>
      <c r="L36" s="3">
        <v>5</v>
      </c>
      <c r="M36" s="3">
        <v>3</v>
      </c>
      <c r="N36" s="3">
        <v>1295</v>
      </c>
      <c r="O36" s="3">
        <v>1296.105</v>
      </c>
      <c r="P36" s="3">
        <v>3.1819000000000002</v>
      </c>
      <c r="Q36" s="3">
        <v>2</v>
      </c>
      <c r="R36" s="13">
        <v>34.536099999999998</v>
      </c>
      <c r="S36" s="16">
        <v>2</v>
      </c>
      <c r="T36" s="39">
        <v>34.5351</v>
      </c>
      <c r="U36" s="3">
        <v>2</v>
      </c>
      <c r="V36" s="6"/>
    </row>
    <row r="37" spans="1:41" x14ac:dyDescent="0.25">
      <c r="A37" s="3" t="s">
        <v>37</v>
      </c>
      <c r="B37" s="3" t="s">
        <v>36</v>
      </c>
      <c r="C37" s="3">
        <v>4300</v>
      </c>
      <c r="D37" s="10">
        <v>40165</v>
      </c>
      <c r="E37" s="4">
        <v>0.31388888888888888</v>
      </c>
      <c r="F37" s="10">
        <v>40165</v>
      </c>
      <c r="G37" s="5">
        <v>0.39027777777777778</v>
      </c>
      <c r="H37" s="6">
        <f>30+46.74/60</f>
        <v>30.779</v>
      </c>
      <c r="I37" s="6">
        <f>-123-20.24/60</f>
        <v>-123.33733333333333</v>
      </c>
      <c r="J37" s="6">
        <f>30+47.84/60</f>
        <v>30.797333333333334</v>
      </c>
      <c r="K37" s="6">
        <f>-123-22.52/60</f>
        <v>-123.37533333333333</v>
      </c>
      <c r="L37" s="3">
        <v>5</v>
      </c>
      <c r="M37" s="3">
        <v>4</v>
      </c>
      <c r="N37" s="3">
        <v>21</v>
      </c>
      <c r="O37" s="3">
        <v>21.893000000000001</v>
      </c>
      <c r="P37" s="3">
        <v>16.654299999999999</v>
      </c>
      <c r="Q37" s="3">
        <v>2</v>
      </c>
      <c r="R37" s="13">
        <v>33.316800000000001</v>
      </c>
      <c r="S37" s="16">
        <v>2</v>
      </c>
      <c r="T37" s="39">
        <v>33.316299999999998</v>
      </c>
      <c r="U37" s="3">
        <v>2</v>
      </c>
      <c r="V37" s="6"/>
    </row>
    <row r="38" spans="1:41" x14ac:dyDescent="0.25">
      <c r="A38" s="3" t="s">
        <v>37</v>
      </c>
      <c r="B38" s="3" t="s">
        <v>36</v>
      </c>
      <c r="C38" s="3">
        <v>1904</v>
      </c>
      <c r="D38" s="10">
        <v>40167</v>
      </c>
      <c r="E38" s="4">
        <v>0.48194444444444445</v>
      </c>
      <c r="F38" s="10">
        <v>40167</v>
      </c>
      <c r="G38" s="5">
        <v>0.55138888888888882</v>
      </c>
      <c r="H38" s="6">
        <f>32+33.99/60</f>
        <v>32.566499999999998</v>
      </c>
      <c r="I38" s="6">
        <f>-118-8.02/60</f>
        <v>-118.13366666666667</v>
      </c>
      <c r="J38" s="6">
        <f>32+33.86/60</f>
        <v>32.56433333333333</v>
      </c>
      <c r="K38" s="6">
        <f>-118-8.01/60</f>
        <v>-118.1335</v>
      </c>
      <c r="L38" s="3">
        <v>6</v>
      </c>
      <c r="M38" s="3">
        <v>1</v>
      </c>
      <c r="N38" s="3">
        <v>1870</v>
      </c>
      <c r="O38" s="3">
        <v>1869.056</v>
      </c>
      <c r="P38" s="3">
        <v>2.6236999999999999</v>
      </c>
      <c r="Q38" s="3">
        <v>2</v>
      </c>
      <c r="R38" s="13">
        <v>34.591500000000003</v>
      </c>
      <c r="S38" s="16">
        <v>2</v>
      </c>
      <c r="T38" s="39">
        <v>34.590699999999998</v>
      </c>
      <c r="U38" s="3">
        <v>2</v>
      </c>
      <c r="V38" s="6"/>
    </row>
    <row r="39" spans="1:41" x14ac:dyDescent="0.25">
      <c r="A39" s="3" t="s">
        <v>37</v>
      </c>
      <c r="B39" s="3" t="s">
        <v>36</v>
      </c>
      <c r="C39" s="3">
        <v>1904</v>
      </c>
      <c r="D39" s="10">
        <v>40167</v>
      </c>
      <c r="E39" s="4">
        <v>0.48194444444444445</v>
      </c>
      <c r="F39" s="10">
        <v>40167</v>
      </c>
      <c r="G39" s="5">
        <v>0.55138888888888882</v>
      </c>
      <c r="H39" s="6">
        <f>32+33.99/60</f>
        <v>32.566499999999998</v>
      </c>
      <c r="I39" s="6">
        <f>-118-8.02/60</f>
        <v>-118.13366666666667</v>
      </c>
      <c r="J39" s="6">
        <f>32+33.86/60</f>
        <v>32.56433333333333</v>
      </c>
      <c r="K39" s="6">
        <f>-118-8.01/60</f>
        <v>-118.1335</v>
      </c>
      <c r="L39" s="3">
        <v>6</v>
      </c>
      <c r="M39" s="3">
        <v>2</v>
      </c>
      <c r="N39" s="3">
        <v>1870</v>
      </c>
      <c r="O39" s="3">
        <v>1869.5909999999999</v>
      </c>
      <c r="P39" s="3">
        <v>2.6236999999999999</v>
      </c>
      <c r="Q39" s="3">
        <v>2</v>
      </c>
      <c r="R39" s="13">
        <v>34.591500000000003</v>
      </c>
      <c r="S39" s="16">
        <v>2</v>
      </c>
      <c r="T39" s="39">
        <v>34.591000000000001</v>
      </c>
      <c r="U39" s="3">
        <v>2</v>
      </c>
      <c r="V39" s="6"/>
    </row>
    <row r="40" spans="1:41" x14ac:dyDescent="0.25">
      <c r="A40" s="3" t="s">
        <v>37</v>
      </c>
      <c r="B40" s="3" t="s">
        <v>36</v>
      </c>
      <c r="C40" s="3">
        <v>1904</v>
      </c>
      <c r="D40" s="10">
        <v>40167</v>
      </c>
      <c r="E40" s="4">
        <v>0.48194444444444445</v>
      </c>
      <c r="F40" s="10">
        <v>40167</v>
      </c>
      <c r="G40" s="5">
        <v>0.55138888888888882</v>
      </c>
      <c r="H40" s="6">
        <f>32+33.99/60</f>
        <v>32.566499999999998</v>
      </c>
      <c r="I40" s="6">
        <f>-118-8.02/60</f>
        <v>-118.13366666666667</v>
      </c>
      <c r="J40" s="6">
        <f>32+33.86/60</f>
        <v>32.56433333333333</v>
      </c>
      <c r="K40" s="6">
        <f>-118-8.01/60</f>
        <v>-118.1335</v>
      </c>
      <c r="L40" s="3">
        <v>6</v>
      </c>
      <c r="M40" s="3">
        <v>3</v>
      </c>
      <c r="N40" s="3">
        <v>1262</v>
      </c>
      <c r="O40" s="3">
        <v>1263.079</v>
      </c>
      <c r="P40" s="3">
        <v>3.4761000000000002</v>
      </c>
      <c r="Q40" s="3">
        <v>2</v>
      </c>
      <c r="R40" s="13">
        <v>34.526200000000003</v>
      </c>
      <c r="S40" s="16">
        <v>2</v>
      </c>
      <c r="T40" s="39">
        <v>34.525700000000001</v>
      </c>
      <c r="U40" s="3">
        <v>2</v>
      </c>
      <c r="V40" s="6"/>
    </row>
    <row r="41" spans="1:41" x14ac:dyDescent="0.25">
      <c r="A41" s="3" t="s">
        <v>37</v>
      </c>
      <c r="B41" s="3" t="s">
        <v>36</v>
      </c>
      <c r="C41" s="3">
        <v>1904</v>
      </c>
      <c r="D41" s="10">
        <v>40167</v>
      </c>
      <c r="E41" s="4">
        <v>0.48194444444444445</v>
      </c>
      <c r="F41" s="10">
        <v>40167</v>
      </c>
      <c r="G41" s="5">
        <v>0.55138888888888882</v>
      </c>
      <c r="H41" s="6">
        <f>32+33.99/60</f>
        <v>32.566499999999998</v>
      </c>
      <c r="I41" s="6">
        <f>-118-8.02/60</f>
        <v>-118.13366666666667</v>
      </c>
      <c r="J41" s="6">
        <f>32+33.86/60</f>
        <v>32.56433333333333</v>
      </c>
      <c r="K41" s="6">
        <f>-118-8.01/60</f>
        <v>-118.1335</v>
      </c>
      <c r="L41" s="3">
        <v>6</v>
      </c>
      <c r="M41" s="3">
        <v>5</v>
      </c>
      <c r="N41" s="3">
        <v>6</v>
      </c>
      <c r="O41" s="3">
        <v>5.5940000000000003</v>
      </c>
      <c r="P41" s="3">
        <v>16.3202</v>
      </c>
      <c r="Q41" s="3">
        <v>2</v>
      </c>
      <c r="R41" s="13">
        <v>33.502800000000001</v>
      </c>
      <c r="S41" s="16">
        <v>2</v>
      </c>
      <c r="T41" s="39">
        <v>33.504800000000003</v>
      </c>
      <c r="U41" s="3">
        <v>2</v>
      </c>
      <c r="V41" s="6"/>
    </row>
    <row r="42" spans="1:41" x14ac:dyDescent="0.25">
      <c r="A42" s="3" t="s">
        <v>46</v>
      </c>
      <c r="B42" s="3" t="s">
        <v>47</v>
      </c>
      <c r="C42" s="3">
        <v>859</v>
      </c>
      <c r="D42" s="10">
        <v>40193</v>
      </c>
      <c r="E42" s="4">
        <v>0.87627314814814816</v>
      </c>
      <c r="F42" s="10">
        <v>40193</v>
      </c>
      <c r="G42" s="4">
        <v>0.96504629629629635</v>
      </c>
      <c r="H42" s="6">
        <f t="shared" ref="H42:H53" si="5">32+58.993/60</f>
        <v>32.983216666666664</v>
      </c>
      <c r="I42" s="6">
        <f t="shared" ref="I42:I53" si="6">-118-8.429/60</f>
        <v>-118.14048333333334</v>
      </c>
      <c r="J42" s="6">
        <f>32+58.668/60</f>
        <v>32.977800000000002</v>
      </c>
      <c r="K42" s="6">
        <f t="shared" ref="K42:K53" si="7">-118-8.172/60</f>
        <v>-118.1362</v>
      </c>
      <c r="L42" s="3">
        <v>1</v>
      </c>
      <c r="M42" s="3">
        <v>1</v>
      </c>
      <c r="N42" s="3">
        <v>142</v>
      </c>
      <c r="O42" s="3">
        <v>141.63200000000001</v>
      </c>
      <c r="P42" s="3">
        <v>10.754200000000001</v>
      </c>
      <c r="Q42" s="3">
        <v>2</v>
      </c>
      <c r="R42" s="13">
        <v>33.7624</v>
      </c>
      <c r="S42" s="16">
        <v>2</v>
      </c>
      <c r="T42" s="13">
        <v>33.763599999999997</v>
      </c>
      <c r="U42" s="18">
        <v>2</v>
      </c>
      <c r="V42" s="3">
        <v>2.9209999999999998</v>
      </c>
      <c r="W42" s="3">
        <v>2</v>
      </c>
      <c r="X42" s="40"/>
      <c r="Y42" s="20">
        <v>9</v>
      </c>
      <c r="Z42" s="40"/>
      <c r="AA42" s="20">
        <v>9</v>
      </c>
      <c r="AB42" s="3">
        <v>19.649999999999999</v>
      </c>
      <c r="AC42" s="20">
        <v>2</v>
      </c>
      <c r="AD42" s="3">
        <v>0.05</v>
      </c>
      <c r="AE42" s="20">
        <v>2</v>
      </c>
      <c r="AF42" s="3">
        <v>0.1</v>
      </c>
      <c r="AG42" s="20">
        <v>2</v>
      </c>
      <c r="AH42" s="3">
        <v>1.67</v>
      </c>
      <c r="AI42" s="20">
        <v>2</v>
      </c>
      <c r="AJ42" s="21">
        <v>20.9</v>
      </c>
      <c r="AK42" s="20">
        <v>2</v>
      </c>
      <c r="AL42" s="3">
        <v>9.4000000000000004E-3</v>
      </c>
      <c r="AM42" s="20">
        <v>2</v>
      </c>
      <c r="AN42" s="3">
        <v>3.9699999999999999E-2</v>
      </c>
      <c r="AO42" s="20">
        <v>2</v>
      </c>
    </row>
    <row r="43" spans="1:41" x14ac:dyDescent="0.25">
      <c r="A43" s="3" t="s">
        <v>46</v>
      </c>
      <c r="B43" s="3" t="s">
        <v>47</v>
      </c>
      <c r="C43" s="3">
        <v>859</v>
      </c>
      <c r="D43" s="10">
        <v>40193</v>
      </c>
      <c r="E43" s="4">
        <v>0.87627314814814816</v>
      </c>
      <c r="F43" s="10">
        <v>40193</v>
      </c>
      <c r="G43" s="4">
        <v>0.96504629629629635</v>
      </c>
      <c r="H43" s="6">
        <f t="shared" si="5"/>
        <v>32.983216666666664</v>
      </c>
      <c r="I43" s="6">
        <f t="shared" si="6"/>
        <v>-118.14048333333334</v>
      </c>
      <c r="J43" s="6">
        <f>32+58.668/60</f>
        <v>32.977800000000002</v>
      </c>
      <c r="K43" s="6">
        <f t="shared" si="7"/>
        <v>-118.1362</v>
      </c>
      <c r="L43" s="3">
        <v>1</v>
      </c>
      <c r="M43" s="3">
        <v>3</v>
      </c>
      <c r="N43" s="3">
        <v>142</v>
      </c>
      <c r="O43" s="3">
        <v>141.37799999999999</v>
      </c>
      <c r="P43" s="3">
        <v>10.754</v>
      </c>
      <c r="Q43" s="3">
        <v>2</v>
      </c>
      <c r="R43" s="13">
        <v>33.762099999999997</v>
      </c>
      <c r="S43" s="16">
        <v>9</v>
      </c>
      <c r="T43" s="34"/>
      <c r="U43" s="18"/>
      <c r="V43" s="3">
        <v>2.9289999999999998</v>
      </c>
      <c r="W43" s="3">
        <v>2</v>
      </c>
      <c r="X43" s="40"/>
      <c r="Y43" s="20">
        <v>9</v>
      </c>
      <c r="Z43" s="40"/>
      <c r="AA43" s="20">
        <v>9</v>
      </c>
      <c r="AB43" s="3"/>
      <c r="AC43" s="20">
        <v>9</v>
      </c>
      <c r="AD43" s="3"/>
      <c r="AE43" s="20">
        <v>9</v>
      </c>
      <c r="AF43" s="20"/>
      <c r="AG43" s="20">
        <v>9</v>
      </c>
      <c r="AH43" s="3"/>
      <c r="AI43" s="20">
        <v>9</v>
      </c>
      <c r="AJ43" s="21"/>
      <c r="AK43" s="20">
        <v>9</v>
      </c>
      <c r="AM43" s="20">
        <v>9</v>
      </c>
      <c r="AO43" s="20">
        <v>9</v>
      </c>
    </row>
    <row r="44" spans="1:41" x14ac:dyDescent="0.25">
      <c r="A44" s="3" t="s">
        <v>46</v>
      </c>
      <c r="B44" s="3" t="s">
        <v>47</v>
      </c>
      <c r="C44" s="3">
        <v>859</v>
      </c>
      <c r="D44" s="10">
        <v>40193</v>
      </c>
      <c r="E44" s="4">
        <v>0.87627314814814816</v>
      </c>
      <c r="F44" s="10">
        <v>40193</v>
      </c>
      <c r="G44" s="4">
        <v>0.96504629629629635</v>
      </c>
      <c r="H44" s="6">
        <f t="shared" si="5"/>
        <v>32.983216666666664</v>
      </c>
      <c r="I44" s="6">
        <f t="shared" si="6"/>
        <v>-118.14048333333334</v>
      </c>
      <c r="J44" s="6">
        <f t="shared" ref="J44:J53" si="8">32+58.668/60</f>
        <v>32.977800000000002</v>
      </c>
      <c r="K44" s="6">
        <f t="shared" si="7"/>
        <v>-118.1362</v>
      </c>
      <c r="L44" s="3">
        <v>1</v>
      </c>
      <c r="M44" s="3">
        <v>5</v>
      </c>
      <c r="N44" s="3">
        <v>115</v>
      </c>
      <c r="O44" s="3">
        <v>115.514</v>
      </c>
      <c r="P44" s="3">
        <v>11.3803</v>
      </c>
      <c r="Q44" s="3">
        <v>2</v>
      </c>
      <c r="R44" s="13">
        <v>33.631900000000002</v>
      </c>
      <c r="S44" s="16">
        <v>2</v>
      </c>
      <c r="T44" s="13">
        <v>33.632899999999999</v>
      </c>
      <c r="U44" s="18">
        <v>2</v>
      </c>
      <c r="V44" s="3">
        <v>3.6309999999999998</v>
      </c>
      <c r="W44" s="3">
        <v>2</v>
      </c>
      <c r="X44" s="40"/>
      <c r="Y44" s="20">
        <v>9</v>
      </c>
      <c r="Z44" s="40"/>
      <c r="AA44" s="20">
        <v>9</v>
      </c>
      <c r="AB44" s="3">
        <v>17.3</v>
      </c>
      <c r="AC44" s="20">
        <v>2</v>
      </c>
      <c r="AD44" s="3">
        <v>0</v>
      </c>
      <c r="AE44" s="20">
        <v>2</v>
      </c>
      <c r="AF44" s="20">
        <v>0</v>
      </c>
      <c r="AG44" s="20">
        <v>2</v>
      </c>
      <c r="AH44" s="3">
        <v>1.56</v>
      </c>
      <c r="AI44" s="20">
        <v>2</v>
      </c>
      <c r="AJ44" s="21">
        <v>17.5</v>
      </c>
      <c r="AK44" s="20">
        <v>2</v>
      </c>
      <c r="AL44" s="3">
        <v>2.2100000000000002E-2</v>
      </c>
      <c r="AM44" s="20">
        <v>2</v>
      </c>
      <c r="AN44" s="3">
        <v>0.05</v>
      </c>
      <c r="AO44" s="20">
        <v>2</v>
      </c>
    </row>
    <row r="45" spans="1:41" x14ac:dyDescent="0.25">
      <c r="A45" s="3" t="s">
        <v>46</v>
      </c>
      <c r="B45" s="3" t="s">
        <v>47</v>
      </c>
      <c r="C45" s="3">
        <v>859</v>
      </c>
      <c r="D45" s="10">
        <v>40193</v>
      </c>
      <c r="E45" s="4">
        <v>0.87627314814814816</v>
      </c>
      <c r="F45" s="10">
        <v>40193</v>
      </c>
      <c r="G45" s="4">
        <v>0.96504629629629635</v>
      </c>
      <c r="H45" s="6">
        <f t="shared" si="5"/>
        <v>32.983216666666664</v>
      </c>
      <c r="I45" s="6">
        <f t="shared" si="6"/>
        <v>-118.14048333333334</v>
      </c>
      <c r="J45" s="6">
        <f t="shared" si="8"/>
        <v>32.977800000000002</v>
      </c>
      <c r="K45" s="6">
        <f t="shared" si="7"/>
        <v>-118.1362</v>
      </c>
      <c r="L45" s="3">
        <v>1</v>
      </c>
      <c r="M45" s="3">
        <v>7</v>
      </c>
      <c r="N45" s="3">
        <v>115</v>
      </c>
      <c r="O45" s="3">
        <v>115.892</v>
      </c>
      <c r="P45" s="3">
        <v>11.3819</v>
      </c>
      <c r="Q45" s="3">
        <v>2</v>
      </c>
      <c r="R45" s="13">
        <v>33.634</v>
      </c>
      <c r="S45" s="16">
        <v>9</v>
      </c>
      <c r="T45" s="34"/>
      <c r="U45" s="18"/>
      <c r="V45" s="3">
        <v>3.37</v>
      </c>
      <c r="W45" s="3">
        <v>2</v>
      </c>
      <c r="X45" s="40"/>
      <c r="Y45" s="20">
        <v>9</v>
      </c>
      <c r="Z45" s="40"/>
      <c r="AA45" s="20">
        <v>9</v>
      </c>
      <c r="AB45" s="3"/>
      <c r="AC45" s="20">
        <v>9</v>
      </c>
      <c r="AD45" s="3"/>
      <c r="AE45" s="20">
        <v>9</v>
      </c>
      <c r="AF45" s="20"/>
      <c r="AG45" s="20">
        <v>9</v>
      </c>
      <c r="AH45" s="3"/>
      <c r="AI45" s="20">
        <v>9</v>
      </c>
      <c r="AJ45" s="21"/>
      <c r="AK45" s="20">
        <v>9</v>
      </c>
      <c r="AM45" s="20">
        <v>9</v>
      </c>
      <c r="AO45" s="20">
        <v>9</v>
      </c>
    </row>
    <row r="46" spans="1:41" x14ac:dyDescent="0.25">
      <c r="A46" s="3" t="s">
        <v>46</v>
      </c>
      <c r="B46" s="3" t="s">
        <v>47</v>
      </c>
      <c r="C46" s="3">
        <v>859</v>
      </c>
      <c r="D46" s="10">
        <v>40193</v>
      </c>
      <c r="E46" s="4">
        <v>0.87627314814814816</v>
      </c>
      <c r="F46" s="10">
        <v>40193</v>
      </c>
      <c r="G46" s="4">
        <v>0.96504629629629635</v>
      </c>
      <c r="H46" s="6">
        <f t="shared" si="5"/>
        <v>32.983216666666664</v>
      </c>
      <c r="I46" s="6">
        <f t="shared" si="6"/>
        <v>-118.14048333333334</v>
      </c>
      <c r="J46" s="6">
        <f t="shared" si="8"/>
        <v>32.977800000000002</v>
      </c>
      <c r="K46" s="6">
        <f t="shared" si="7"/>
        <v>-118.1362</v>
      </c>
      <c r="L46" s="3">
        <v>1</v>
      </c>
      <c r="M46" s="3">
        <v>9</v>
      </c>
      <c r="N46" s="3">
        <v>89</v>
      </c>
      <c r="O46" s="3">
        <v>88.611000000000004</v>
      </c>
      <c r="P46" s="3">
        <v>11.828799999999999</v>
      </c>
      <c r="Q46" s="3">
        <v>2</v>
      </c>
      <c r="R46" s="13">
        <v>33.489400000000003</v>
      </c>
      <c r="S46" s="16">
        <v>2</v>
      </c>
      <c r="T46" s="13">
        <v>33.490299999999998</v>
      </c>
      <c r="U46" s="18">
        <v>2</v>
      </c>
      <c r="V46" s="3">
        <v>3.8450000000000002</v>
      </c>
      <c r="W46" s="3">
        <v>2</v>
      </c>
      <c r="X46" s="21"/>
      <c r="Y46" s="20">
        <v>9</v>
      </c>
      <c r="Z46" s="21"/>
      <c r="AA46" s="20">
        <v>9</v>
      </c>
      <c r="AB46" s="3">
        <v>11.16</v>
      </c>
      <c r="AC46" s="20">
        <v>2</v>
      </c>
      <c r="AD46" s="3">
        <v>0.06</v>
      </c>
      <c r="AE46" s="20">
        <v>2</v>
      </c>
      <c r="AF46" s="20">
        <v>0.14000000000000001</v>
      </c>
      <c r="AG46" s="20">
        <v>2</v>
      </c>
      <c r="AH46" s="3">
        <v>1.1399999999999999</v>
      </c>
      <c r="AI46" s="20">
        <v>2</v>
      </c>
      <c r="AJ46" s="21">
        <v>11</v>
      </c>
      <c r="AK46" s="20">
        <v>2</v>
      </c>
      <c r="AL46" s="3">
        <v>4.2999999999999997E-2</v>
      </c>
      <c r="AM46" s="20">
        <v>2</v>
      </c>
      <c r="AN46" s="3">
        <v>9.5799999999999996E-2</v>
      </c>
      <c r="AO46" s="20">
        <v>2</v>
      </c>
    </row>
    <row r="47" spans="1:41" x14ac:dyDescent="0.25">
      <c r="A47" s="3" t="s">
        <v>46</v>
      </c>
      <c r="B47" s="3" t="s">
        <v>47</v>
      </c>
      <c r="C47" s="3">
        <v>859</v>
      </c>
      <c r="D47" s="10">
        <v>40193</v>
      </c>
      <c r="E47" s="4">
        <v>0.87627314814814816</v>
      </c>
      <c r="F47" s="10">
        <v>40193</v>
      </c>
      <c r="G47" s="4">
        <v>0.96504629629629635</v>
      </c>
      <c r="H47" s="6">
        <f t="shared" si="5"/>
        <v>32.983216666666664</v>
      </c>
      <c r="I47" s="6">
        <f t="shared" si="6"/>
        <v>-118.14048333333334</v>
      </c>
      <c r="J47" s="6">
        <f t="shared" si="8"/>
        <v>32.977800000000002</v>
      </c>
      <c r="K47" s="6">
        <f t="shared" si="7"/>
        <v>-118.1362</v>
      </c>
      <c r="L47" s="3">
        <v>1</v>
      </c>
      <c r="M47" s="3">
        <v>11</v>
      </c>
      <c r="N47" s="3">
        <v>89</v>
      </c>
      <c r="O47" s="3">
        <v>88.935000000000002</v>
      </c>
      <c r="P47" s="3">
        <v>11.821999999999999</v>
      </c>
      <c r="Q47" s="3">
        <v>2</v>
      </c>
      <c r="R47" s="13">
        <v>33.49</v>
      </c>
      <c r="S47" s="16">
        <v>9</v>
      </c>
      <c r="U47" s="18"/>
      <c r="V47" s="3">
        <v>3.855</v>
      </c>
      <c r="W47" s="3">
        <v>2</v>
      </c>
      <c r="X47" s="21"/>
      <c r="Y47" s="20">
        <v>9</v>
      </c>
      <c r="Z47" s="21"/>
      <c r="AA47" s="20">
        <v>9</v>
      </c>
      <c r="AB47" s="3"/>
      <c r="AC47" s="20">
        <v>9</v>
      </c>
      <c r="AD47" s="3"/>
      <c r="AE47" s="20">
        <v>9</v>
      </c>
      <c r="AF47" s="20"/>
      <c r="AG47" s="20">
        <v>9</v>
      </c>
      <c r="AH47" s="3"/>
      <c r="AI47" s="20">
        <v>9</v>
      </c>
      <c r="AJ47" s="3"/>
      <c r="AK47" s="20">
        <v>9</v>
      </c>
      <c r="AM47" s="20">
        <v>9</v>
      </c>
      <c r="AO47" s="20">
        <v>9</v>
      </c>
    </row>
    <row r="48" spans="1:41" x14ac:dyDescent="0.25">
      <c r="A48" s="3" t="s">
        <v>46</v>
      </c>
      <c r="B48" s="3" t="s">
        <v>47</v>
      </c>
      <c r="C48" s="3">
        <v>859</v>
      </c>
      <c r="D48" s="10">
        <v>40193</v>
      </c>
      <c r="E48" s="4">
        <v>0.87627314814814816</v>
      </c>
      <c r="F48" s="10">
        <v>40193</v>
      </c>
      <c r="G48" s="4">
        <v>0.96504629629629635</v>
      </c>
      <c r="H48" s="6">
        <f t="shared" si="5"/>
        <v>32.983216666666664</v>
      </c>
      <c r="I48" s="6">
        <f t="shared" si="6"/>
        <v>-118.14048333333334</v>
      </c>
      <c r="J48" s="6">
        <f t="shared" si="8"/>
        <v>32.977800000000002</v>
      </c>
      <c r="K48" s="6">
        <f t="shared" si="7"/>
        <v>-118.1362</v>
      </c>
      <c r="L48" s="3">
        <v>1</v>
      </c>
      <c r="M48" s="3">
        <v>13</v>
      </c>
      <c r="N48" s="3">
        <v>49</v>
      </c>
      <c r="O48" s="3">
        <v>48.755000000000003</v>
      </c>
      <c r="P48" s="3">
        <v>13.346399999999999</v>
      </c>
      <c r="Q48" s="3">
        <v>2</v>
      </c>
      <c r="R48" s="13">
        <v>33.293300000000002</v>
      </c>
      <c r="S48" s="16">
        <v>2</v>
      </c>
      <c r="T48" s="13">
        <v>33.297800000000002</v>
      </c>
      <c r="U48" s="18">
        <v>2</v>
      </c>
      <c r="V48" s="3">
        <v>4.9089999999999998</v>
      </c>
      <c r="W48" s="3">
        <v>2</v>
      </c>
      <c r="X48" s="24"/>
      <c r="Y48" s="18">
        <v>9</v>
      </c>
      <c r="Z48" s="24"/>
      <c r="AA48" s="18">
        <v>9</v>
      </c>
      <c r="AB48" s="21">
        <v>5.08</v>
      </c>
      <c r="AC48" s="18">
        <v>2</v>
      </c>
      <c r="AD48" s="3">
        <v>0.1</v>
      </c>
      <c r="AE48" s="18">
        <v>2</v>
      </c>
      <c r="AF48" s="18">
        <v>0.16</v>
      </c>
      <c r="AG48" s="18">
        <v>2</v>
      </c>
      <c r="AH48" s="21">
        <v>0.7</v>
      </c>
      <c r="AI48" s="18">
        <v>2</v>
      </c>
      <c r="AJ48" s="3">
        <v>5.5</v>
      </c>
      <c r="AK48" s="18">
        <v>2</v>
      </c>
      <c r="AL48" s="25">
        <v>0.26469999999999999</v>
      </c>
      <c r="AM48" s="20">
        <v>2</v>
      </c>
      <c r="AN48" s="3">
        <v>0.31790000000000002</v>
      </c>
      <c r="AO48" s="20">
        <v>2</v>
      </c>
    </row>
    <row r="49" spans="1:41" x14ac:dyDescent="0.25">
      <c r="A49" s="3" t="s">
        <v>46</v>
      </c>
      <c r="B49" s="3" t="s">
        <v>47</v>
      </c>
      <c r="C49" s="3">
        <v>859</v>
      </c>
      <c r="D49" s="10">
        <v>40193</v>
      </c>
      <c r="E49" s="4">
        <v>0.87627314814814816</v>
      </c>
      <c r="F49" s="10">
        <v>40193</v>
      </c>
      <c r="G49" s="4">
        <v>0.96504629629629635</v>
      </c>
      <c r="H49" s="6">
        <f t="shared" si="5"/>
        <v>32.983216666666664</v>
      </c>
      <c r="I49" s="6">
        <f t="shared" si="6"/>
        <v>-118.14048333333334</v>
      </c>
      <c r="J49" s="6">
        <f t="shared" si="8"/>
        <v>32.977800000000002</v>
      </c>
      <c r="K49" s="6">
        <f t="shared" si="7"/>
        <v>-118.1362</v>
      </c>
      <c r="L49" s="3">
        <v>1</v>
      </c>
      <c r="M49" s="3">
        <v>15</v>
      </c>
      <c r="N49" s="3">
        <v>49</v>
      </c>
      <c r="O49" s="3">
        <v>48.844000000000001</v>
      </c>
      <c r="P49" s="3">
        <v>13.3767</v>
      </c>
      <c r="Q49" s="3">
        <v>2</v>
      </c>
      <c r="R49" s="13">
        <v>33.294699999999999</v>
      </c>
      <c r="S49" s="16">
        <v>9</v>
      </c>
      <c r="U49" s="18"/>
      <c r="V49" s="3">
        <v>4.9279999999999999</v>
      </c>
      <c r="W49" s="3">
        <v>2</v>
      </c>
      <c r="X49" s="24"/>
      <c r="Y49" s="18">
        <v>9</v>
      </c>
      <c r="Z49" s="24"/>
      <c r="AA49" s="18">
        <v>9</v>
      </c>
      <c r="AB49" s="21"/>
      <c r="AC49" s="18">
        <v>9</v>
      </c>
      <c r="AD49" s="3"/>
      <c r="AE49" s="18">
        <v>9</v>
      </c>
      <c r="AF49" s="18"/>
      <c r="AG49" s="18">
        <v>9</v>
      </c>
      <c r="AH49" s="21"/>
      <c r="AI49" s="18">
        <v>9</v>
      </c>
      <c r="AJ49" s="3"/>
      <c r="AK49" s="18">
        <v>9</v>
      </c>
      <c r="AL49" s="23"/>
      <c r="AM49" s="20">
        <v>9</v>
      </c>
      <c r="AO49" s="20">
        <v>9</v>
      </c>
    </row>
    <row r="50" spans="1:41" x14ac:dyDescent="0.25">
      <c r="A50" s="3" t="s">
        <v>46</v>
      </c>
      <c r="B50" s="3" t="s">
        <v>47</v>
      </c>
      <c r="C50" s="3">
        <v>859</v>
      </c>
      <c r="D50" s="10">
        <v>40193</v>
      </c>
      <c r="E50" s="4">
        <v>0.87627314814814816</v>
      </c>
      <c r="F50" s="10">
        <v>40193</v>
      </c>
      <c r="G50" s="4">
        <v>0.96504629629629635</v>
      </c>
      <c r="H50" s="6">
        <f t="shared" si="5"/>
        <v>32.983216666666664</v>
      </c>
      <c r="I50" s="6">
        <f t="shared" si="6"/>
        <v>-118.14048333333334</v>
      </c>
      <c r="J50" s="6">
        <f t="shared" si="8"/>
        <v>32.977800000000002</v>
      </c>
      <c r="K50" s="6">
        <f t="shared" si="7"/>
        <v>-118.1362</v>
      </c>
      <c r="L50" s="3">
        <v>1</v>
      </c>
      <c r="M50" s="3">
        <v>17</v>
      </c>
      <c r="N50" s="3">
        <v>31</v>
      </c>
      <c r="O50" s="3">
        <v>30.468</v>
      </c>
      <c r="P50" s="3">
        <v>14.621</v>
      </c>
      <c r="Q50" s="3">
        <v>2</v>
      </c>
      <c r="R50" s="13">
        <v>33.356699999999996</v>
      </c>
      <c r="S50" s="16">
        <v>2</v>
      </c>
      <c r="T50" s="13">
        <v>33.36</v>
      </c>
      <c r="U50" s="18">
        <v>2</v>
      </c>
      <c r="V50" s="3">
        <v>5.6849999999999996</v>
      </c>
      <c r="W50" s="3">
        <v>2</v>
      </c>
      <c r="X50" s="19"/>
      <c r="Y50" s="18">
        <v>9</v>
      </c>
      <c r="Z50" s="19"/>
      <c r="AA50" s="18">
        <v>9</v>
      </c>
      <c r="AB50" s="21">
        <v>0.42</v>
      </c>
      <c r="AC50" s="18">
        <v>2</v>
      </c>
      <c r="AD50" s="3">
        <v>0.33</v>
      </c>
      <c r="AE50" s="18">
        <v>2</v>
      </c>
      <c r="AF50" s="18">
        <v>0.25</v>
      </c>
      <c r="AG50" s="18">
        <v>2</v>
      </c>
      <c r="AH50" s="21">
        <v>0.38</v>
      </c>
      <c r="AI50" s="18">
        <v>2</v>
      </c>
      <c r="AJ50" s="3">
        <v>3</v>
      </c>
      <c r="AK50" s="18">
        <v>2</v>
      </c>
      <c r="AL50" s="25">
        <v>0.61760000000000004</v>
      </c>
      <c r="AM50" s="20">
        <v>2</v>
      </c>
      <c r="AN50" s="3">
        <v>0.30549999999999999</v>
      </c>
      <c r="AO50" s="20">
        <v>2</v>
      </c>
    </row>
    <row r="51" spans="1:41" x14ac:dyDescent="0.25">
      <c r="A51" s="3" t="s">
        <v>46</v>
      </c>
      <c r="B51" s="3" t="s">
        <v>47</v>
      </c>
      <c r="C51" s="3">
        <v>859</v>
      </c>
      <c r="D51" s="10">
        <v>40193</v>
      </c>
      <c r="E51" s="4">
        <v>0.87627314814814816</v>
      </c>
      <c r="F51" s="10">
        <v>40193</v>
      </c>
      <c r="G51" s="4">
        <v>0.96504629629629635</v>
      </c>
      <c r="H51" s="6">
        <f t="shared" si="5"/>
        <v>32.983216666666664</v>
      </c>
      <c r="I51" s="6">
        <f t="shared" si="6"/>
        <v>-118.14048333333334</v>
      </c>
      <c r="J51" s="6">
        <f t="shared" si="8"/>
        <v>32.977800000000002</v>
      </c>
      <c r="K51" s="6">
        <f t="shared" si="7"/>
        <v>-118.1362</v>
      </c>
      <c r="L51" s="3">
        <v>1</v>
      </c>
      <c r="M51" s="3">
        <v>19</v>
      </c>
      <c r="N51" s="3">
        <v>31</v>
      </c>
      <c r="O51" s="3">
        <v>30.152999999999999</v>
      </c>
      <c r="P51" s="3">
        <v>14.624700000000001</v>
      </c>
      <c r="Q51" s="3">
        <v>2</v>
      </c>
      <c r="R51" s="13">
        <v>33.356999999999999</v>
      </c>
      <c r="S51" s="16">
        <v>9</v>
      </c>
      <c r="U51" s="18"/>
      <c r="V51" s="3">
        <v>5.681</v>
      </c>
      <c r="W51" s="3">
        <v>2</v>
      </c>
      <c r="X51" s="19"/>
      <c r="Y51" s="18">
        <v>9</v>
      </c>
      <c r="Z51" s="19"/>
      <c r="AA51" s="18">
        <v>9</v>
      </c>
      <c r="AB51" s="21"/>
      <c r="AC51" s="18">
        <v>9</v>
      </c>
      <c r="AD51" s="3"/>
      <c r="AE51" s="18">
        <v>9</v>
      </c>
      <c r="AF51" s="18"/>
      <c r="AG51" s="18">
        <v>9</v>
      </c>
      <c r="AH51" s="21"/>
      <c r="AI51" s="18">
        <v>9</v>
      </c>
      <c r="AJ51" s="3"/>
      <c r="AK51" s="18">
        <v>9</v>
      </c>
      <c r="AL51" s="26"/>
      <c r="AM51" s="18">
        <v>9</v>
      </c>
      <c r="AO51" s="18">
        <v>9</v>
      </c>
    </row>
    <row r="52" spans="1:41" x14ac:dyDescent="0.25">
      <c r="A52" s="3" t="s">
        <v>46</v>
      </c>
      <c r="B52" s="3" t="s">
        <v>47</v>
      </c>
      <c r="C52" s="3">
        <v>859</v>
      </c>
      <c r="D52" s="10">
        <v>40193</v>
      </c>
      <c r="E52" s="4">
        <v>0.87627314814814816</v>
      </c>
      <c r="F52" s="10">
        <v>40193</v>
      </c>
      <c r="G52" s="4">
        <v>0.96504629629629635</v>
      </c>
      <c r="H52" s="6">
        <f t="shared" si="5"/>
        <v>32.983216666666664</v>
      </c>
      <c r="I52" s="6">
        <f t="shared" si="6"/>
        <v>-118.14048333333334</v>
      </c>
      <c r="J52" s="6">
        <f t="shared" si="8"/>
        <v>32.977800000000002</v>
      </c>
      <c r="K52" s="6">
        <f t="shared" si="7"/>
        <v>-118.1362</v>
      </c>
      <c r="L52" s="3">
        <v>1</v>
      </c>
      <c r="M52" s="3">
        <v>21</v>
      </c>
      <c r="N52" s="3">
        <v>10</v>
      </c>
      <c r="O52" s="3">
        <v>10.489000000000001</v>
      </c>
      <c r="P52" s="3">
        <v>15.263500000000001</v>
      </c>
      <c r="Q52" s="3">
        <v>2</v>
      </c>
      <c r="R52" s="13">
        <v>33.396299999999997</v>
      </c>
      <c r="S52" s="16">
        <v>3</v>
      </c>
      <c r="T52" s="13">
        <v>33.4039</v>
      </c>
      <c r="U52" s="18">
        <v>2</v>
      </c>
      <c r="V52" s="3">
        <v>5.93</v>
      </c>
      <c r="W52" s="3">
        <v>2</v>
      </c>
      <c r="X52" s="19"/>
      <c r="Y52" s="18">
        <v>9</v>
      </c>
      <c r="Z52" s="19"/>
      <c r="AA52" s="18">
        <v>9</v>
      </c>
      <c r="AB52" s="21">
        <v>0</v>
      </c>
      <c r="AC52" s="18">
        <v>2</v>
      </c>
      <c r="AD52" s="3">
        <v>0.1</v>
      </c>
      <c r="AE52" s="18">
        <v>2</v>
      </c>
      <c r="AF52" s="18">
        <v>0.18</v>
      </c>
      <c r="AG52" s="18">
        <v>2</v>
      </c>
      <c r="AH52" s="21">
        <v>0.31</v>
      </c>
      <c r="AI52" s="18">
        <v>2</v>
      </c>
      <c r="AJ52" s="3">
        <v>2.4</v>
      </c>
      <c r="AK52" s="18">
        <v>2</v>
      </c>
      <c r="AL52" s="28">
        <v>0.25900000000000001</v>
      </c>
      <c r="AM52" s="18">
        <v>2</v>
      </c>
      <c r="AN52" s="3">
        <v>9.7100000000000006E-2</v>
      </c>
      <c r="AO52" s="18">
        <v>2</v>
      </c>
    </row>
    <row r="53" spans="1:41" x14ac:dyDescent="0.25">
      <c r="A53" s="3" t="s">
        <v>46</v>
      </c>
      <c r="B53" s="3" t="s">
        <v>47</v>
      </c>
      <c r="C53" s="3">
        <v>859</v>
      </c>
      <c r="D53" s="10">
        <v>40193</v>
      </c>
      <c r="E53" s="4">
        <v>0.87627314814814816</v>
      </c>
      <c r="F53" s="10">
        <v>40193</v>
      </c>
      <c r="G53" s="4">
        <v>0.96504629629629635</v>
      </c>
      <c r="H53" s="6">
        <f t="shared" si="5"/>
        <v>32.983216666666664</v>
      </c>
      <c r="I53" s="6">
        <f t="shared" si="6"/>
        <v>-118.14048333333334</v>
      </c>
      <c r="J53" s="6">
        <f t="shared" si="8"/>
        <v>32.977800000000002</v>
      </c>
      <c r="K53" s="6">
        <f t="shared" si="7"/>
        <v>-118.1362</v>
      </c>
      <c r="L53" s="3">
        <v>1</v>
      </c>
      <c r="M53" s="3">
        <v>24</v>
      </c>
      <c r="N53" s="3">
        <v>10</v>
      </c>
      <c r="O53" s="3">
        <v>10.276999999999999</v>
      </c>
      <c r="P53" s="3">
        <v>15.273300000000001</v>
      </c>
      <c r="Q53" s="3">
        <v>2</v>
      </c>
      <c r="R53" s="13">
        <v>33.396500000000003</v>
      </c>
      <c r="S53" s="16">
        <v>9</v>
      </c>
      <c r="U53" s="18"/>
      <c r="V53" s="3">
        <v>5.9340000000000002</v>
      </c>
      <c r="W53" s="3">
        <v>2</v>
      </c>
      <c r="X53" s="24"/>
      <c r="Y53" s="18">
        <v>9</v>
      </c>
      <c r="Z53" s="24"/>
      <c r="AA53" s="18">
        <v>9</v>
      </c>
      <c r="AB53" s="21"/>
      <c r="AC53" s="18">
        <v>9</v>
      </c>
      <c r="AD53" s="21"/>
      <c r="AE53" s="18">
        <v>9</v>
      </c>
      <c r="AF53" s="18"/>
      <c r="AG53" s="18">
        <v>9</v>
      </c>
      <c r="AH53" s="21"/>
      <c r="AI53" s="18">
        <v>9</v>
      </c>
      <c r="AJ53" s="21"/>
      <c r="AK53" s="18">
        <v>9</v>
      </c>
      <c r="AL53" s="26"/>
      <c r="AM53" s="18">
        <v>9</v>
      </c>
      <c r="AO53" s="18">
        <v>9</v>
      </c>
    </row>
    <row r="54" spans="1:41" x14ac:dyDescent="0.25">
      <c r="A54" s="3" t="s">
        <v>46</v>
      </c>
      <c r="B54" s="3" t="s">
        <v>47</v>
      </c>
      <c r="C54" s="3">
        <v>773</v>
      </c>
      <c r="D54" s="10">
        <v>40196</v>
      </c>
      <c r="E54" s="4">
        <v>4.8611111111111112E-3</v>
      </c>
      <c r="F54" s="10" t="s">
        <v>48</v>
      </c>
      <c r="G54" s="5">
        <v>5.7638888888888885E-2</v>
      </c>
      <c r="H54" s="6">
        <f t="shared" ref="H54:H65" si="9">34+19.46/60</f>
        <v>34.324333333333335</v>
      </c>
      <c r="I54" s="6">
        <f t="shared" ref="I54:I65" si="10">-120-48.797/60</f>
        <v>-120.81328333333333</v>
      </c>
      <c r="J54" s="6">
        <f t="shared" ref="J54:J65" si="11">34+19.768/60</f>
        <v>34.329466666666669</v>
      </c>
      <c r="K54" s="6">
        <f t="shared" ref="K54:K65" si="12">-120-48.74/60</f>
        <v>-120.81233333333333</v>
      </c>
      <c r="L54" s="3">
        <v>2</v>
      </c>
      <c r="M54" s="3">
        <v>1</v>
      </c>
      <c r="N54" s="3">
        <v>504</v>
      </c>
      <c r="O54" s="3">
        <v>503.75</v>
      </c>
      <c r="P54" s="3">
        <v>6.7873000000000001</v>
      </c>
      <c r="Q54" s="3">
        <v>2</v>
      </c>
      <c r="R54" s="13">
        <v>34.250100000000003</v>
      </c>
      <c r="S54" s="16">
        <v>2</v>
      </c>
      <c r="T54" s="13">
        <v>34.252600000000001</v>
      </c>
      <c r="U54" s="18">
        <v>2</v>
      </c>
      <c r="V54" s="3">
        <v>0.56100000000000005</v>
      </c>
      <c r="W54" s="3">
        <v>2</v>
      </c>
      <c r="X54" s="24"/>
      <c r="Y54" s="18">
        <v>9</v>
      </c>
      <c r="Z54" s="24"/>
      <c r="AA54" s="18">
        <v>9</v>
      </c>
      <c r="AB54" s="21">
        <v>30.79</v>
      </c>
      <c r="AC54" s="18">
        <v>2</v>
      </c>
      <c r="AD54" s="3">
        <v>0.23</v>
      </c>
      <c r="AE54" s="18">
        <v>2</v>
      </c>
      <c r="AF54" s="3">
        <v>0.28999999999999998</v>
      </c>
      <c r="AG54" s="18">
        <v>2</v>
      </c>
      <c r="AH54" s="3">
        <v>2.62</v>
      </c>
      <c r="AI54" s="18">
        <v>2</v>
      </c>
      <c r="AJ54" s="3">
        <v>55.9</v>
      </c>
      <c r="AK54" s="18">
        <v>2</v>
      </c>
      <c r="AL54" s="28">
        <v>8.2000000000000007E-3</v>
      </c>
      <c r="AM54" s="18">
        <v>2</v>
      </c>
      <c r="AN54" s="3">
        <v>4.2000000000000003E-2</v>
      </c>
      <c r="AO54" s="18">
        <v>2</v>
      </c>
    </row>
    <row r="55" spans="1:41" x14ac:dyDescent="0.25">
      <c r="A55" s="3" t="s">
        <v>46</v>
      </c>
      <c r="B55" s="3" t="s">
        <v>47</v>
      </c>
      <c r="C55" s="3">
        <v>773</v>
      </c>
      <c r="D55" s="10">
        <v>40196</v>
      </c>
      <c r="E55" s="4">
        <v>4.8611111111111112E-3</v>
      </c>
      <c r="F55" s="10" t="s">
        <v>48</v>
      </c>
      <c r="G55" s="5">
        <v>5.7638888888888885E-2</v>
      </c>
      <c r="H55" s="6">
        <f t="shared" si="9"/>
        <v>34.324333333333335</v>
      </c>
      <c r="I55" s="6">
        <f t="shared" si="10"/>
        <v>-120.81328333333333</v>
      </c>
      <c r="J55" s="6">
        <f t="shared" si="11"/>
        <v>34.329466666666669</v>
      </c>
      <c r="K55" s="6">
        <f t="shared" si="12"/>
        <v>-120.81233333333333</v>
      </c>
      <c r="L55" s="3">
        <v>2</v>
      </c>
      <c r="M55" s="3">
        <v>2</v>
      </c>
      <c r="N55" s="3">
        <v>304</v>
      </c>
      <c r="O55" s="3">
        <v>304.10300000000001</v>
      </c>
      <c r="P55" s="3">
        <v>8.2815999999999992</v>
      </c>
      <c r="Q55" s="3">
        <v>2</v>
      </c>
      <c r="R55" s="13">
        <v>34.190899999999999</v>
      </c>
      <c r="S55" s="16">
        <v>2</v>
      </c>
      <c r="T55" s="13">
        <v>34.191099999999999</v>
      </c>
      <c r="U55" s="3">
        <v>2</v>
      </c>
      <c r="V55" s="3">
        <v>1.2430000000000001</v>
      </c>
      <c r="W55" s="3">
        <v>2</v>
      </c>
      <c r="X55" s="30"/>
      <c r="Y55" s="3">
        <v>9</v>
      </c>
      <c r="Z55" s="30"/>
      <c r="AA55" s="3">
        <v>9</v>
      </c>
      <c r="AB55" s="21">
        <v>25.54</v>
      </c>
      <c r="AC55" s="3">
        <v>2</v>
      </c>
      <c r="AD55" s="3">
        <v>0.18</v>
      </c>
      <c r="AE55" s="3">
        <v>2</v>
      </c>
      <c r="AF55" s="3">
        <v>0.24</v>
      </c>
      <c r="AG55" s="3">
        <v>2</v>
      </c>
      <c r="AH55" s="3">
        <v>2.14</v>
      </c>
      <c r="AI55" s="3">
        <v>2</v>
      </c>
      <c r="AJ55" s="3">
        <v>36.700000000000003</v>
      </c>
      <c r="AK55" s="3">
        <v>2</v>
      </c>
      <c r="AL55" s="3">
        <v>5.7000000000000002E-3</v>
      </c>
      <c r="AM55" s="3">
        <v>2</v>
      </c>
      <c r="AN55" s="3">
        <v>4.07E-2</v>
      </c>
      <c r="AO55" s="3">
        <v>2</v>
      </c>
    </row>
    <row r="56" spans="1:41" x14ac:dyDescent="0.25">
      <c r="A56" s="3" t="s">
        <v>46</v>
      </c>
      <c r="B56" s="3" t="s">
        <v>47</v>
      </c>
      <c r="C56" s="3">
        <v>773</v>
      </c>
      <c r="D56" s="10">
        <v>40196</v>
      </c>
      <c r="E56" s="4">
        <v>4.8611111111111112E-3</v>
      </c>
      <c r="F56" s="10" t="s">
        <v>48</v>
      </c>
      <c r="G56" s="5">
        <v>5.7638888888888885E-2</v>
      </c>
      <c r="H56" s="6">
        <f t="shared" si="9"/>
        <v>34.324333333333335</v>
      </c>
      <c r="I56" s="6">
        <f t="shared" si="10"/>
        <v>-120.81328333333333</v>
      </c>
      <c r="J56" s="6">
        <f t="shared" si="11"/>
        <v>34.329466666666669</v>
      </c>
      <c r="K56" s="6">
        <f t="shared" si="12"/>
        <v>-120.81233333333333</v>
      </c>
      <c r="L56" s="3">
        <v>2</v>
      </c>
      <c r="M56" s="3">
        <v>3</v>
      </c>
      <c r="N56" s="3">
        <v>151</v>
      </c>
      <c r="O56" s="3">
        <v>150.84399999999999</v>
      </c>
      <c r="P56" s="3">
        <v>9.9855</v>
      </c>
      <c r="Q56" s="3">
        <v>2</v>
      </c>
      <c r="R56" s="13">
        <v>33.868000000000002</v>
      </c>
      <c r="S56" s="16">
        <v>2</v>
      </c>
      <c r="T56" s="13">
        <v>33.8703</v>
      </c>
      <c r="U56" s="3">
        <v>2</v>
      </c>
      <c r="V56" s="3">
        <v>2.6389999999999998</v>
      </c>
      <c r="W56" s="3">
        <v>2</v>
      </c>
      <c r="X56" s="32"/>
      <c r="Y56" s="8">
        <v>9</v>
      </c>
      <c r="Z56" s="32"/>
      <c r="AA56" s="8">
        <v>9</v>
      </c>
      <c r="AB56" s="7">
        <v>19.559999999999999</v>
      </c>
      <c r="AC56" s="8">
        <v>2</v>
      </c>
      <c r="AD56" s="3">
        <v>0.36</v>
      </c>
      <c r="AE56" s="8">
        <v>2</v>
      </c>
      <c r="AF56" s="3">
        <v>0.27</v>
      </c>
      <c r="AG56" s="8">
        <v>2</v>
      </c>
      <c r="AH56" s="3">
        <v>1.67</v>
      </c>
      <c r="AI56" s="8">
        <v>2</v>
      </c>
      <c r="AJ56" s="3">
        <v>21.6</v>
      </c>
      <c r="AK56" s="8">
        <v>2</v>
      </c>
      <c r="AL56" s="3">
        <v>1.43E-2</v>
      </c>
      <c r="AM56" s="8">
        <v>2</v>
      </c>
      <c r="AN56" s="3">
        <v>8.8200000000000001E-2</v>
      </c>
      <c r="AO56" s="8">
        <v>2</v>
      </c>
    </row>
    <row r="57" spans="1:41" x14ac:dyDescent="0.25">
      <c r="A57" s="3" t="s">
        <v>46</v>
      </c>
      <c r="B57" s="3" t="s">
        <v>47</v>
      </c>
      <c r="C57" s="3">
        <v>773</v>
      </c>
      <c r="D57" s="10">
        <v>40196</v>
      </c>
      <c r="E57" s="4">
        <v>4.8611111111111112E-3</v>
      </c>
      <c r="F57" s="10" t="s">
        <v>48</v>
      </c>
      <c r="G57" s="5">
        <v>5.7638888888888885E-2</v>
      </c>
      <c r="H57" s="6">
        <f t="shared" si="9"/>
        <v>34.324333333333335</v>
      </c>
      <c r="I57" s="6">
        <f t="shared" si="10"/>
        <v>-120.81328333333333</v>
      </c>
      <c r="J57" s="6">
        <f t="shared" si="11"/>
        <v>34.329466666666669</v>
      </c>
      <c r="K57" s="6">
        <f t="shared" si="12"/>
        <v>-120.81233333333333</v>
      </c>
      <c r="L57" s="3">
        <v>2</v>
      </c>
      <c r="M57" s="3">
        <v>4</v>
      </c>
      <c r="N57" s="3">
        <v>99</v>
      </c>
      <c r="O57" s="3">
        <v>100.301</v>
      </c>
      <c r="P57" s="3">
        <v>10.5991</v>
      </c>
      <c r="Q57" s="3">
        <v>2</v>
      </c>
      <c r="R57" s="13">
        <v>33.677300000000002</v>
      </c>
      <c r="S57" s="16">
        <v>2</v>
      </c>
      <c r="T57" s="13">
        <v>33.679900000000004</v>
      </c>
      <c r="U57" s="3">
        <v>2</v>
      </c>
      <c r="V57" s="3">
        <v>3.2869999999999999</v>
      </c>
      <c r="W57" s="3">
        <v>2</v>
      </c>
      <c r="X57" s="32"/>
      <c r="Y57" s="8">
        <v>9</v>
      </c>
      <c r="Z57" s="32"/>
      <c r="AA57" s="8">
        <v>9</v>
      </c>
      <c r="AB57" s="7">
        <v>17.11</v>
      </c>
      <c r="AC57" s="8">
        <v>2</v>
      </c>
      <c r="AD57" s="3">
        <v>0.34</v>
      </c>
      <c r="AE57" s="8">
        <v>2</v>
      </c>
      <c r="AF57" s="3">
        <v>0.14000000000000001</v>
      </c>
      <c r="AG57" s="8">
        <v>2</v>
      </c>
      <c r="AH57" s="3">
        <v>1.51</v>
      </c>
      <c r="AI57" s="8">
        <v>2</v>
      </c>
      <c r="AJ57" s="3">
        <v>17.3</v>
      </c>
      <c r="AK57" s="8">
        <v>2</v>
      </c>
      <c r="AL57" s="3">
        <v>3.5200000000000002E-2</v>
      </c>
      <c r="AM57" s="8">
        <v>2</v>
      </c>
      <c r="AN57" s="3">
        <v>0.1004</v>
      </c>
      <c r="AO57" s="8">
        <v>2</v>
      </c>
    </row>
    <row r="58" spans="1:41" x14ac:dyDescent="0.25">
      <c r="A58" s="3" t="s">
        <v>46</v>
      </c>
      <c r="B58" s="3" t="s">
        <v>47</v>
      </c>
      <c r="C58" s="3">
        <v>773</v>
      </c>
      <c r="D58" s="10">
        <v>40196</v>
      </c>
      <c r="E58" s="4">
        <v>4.8611111111111112E-3</v>
      </c>
      <c r="F58" s="10" t="s">
        <v>48</v>
      </c>
      <c r="G58" s="5">
        <v>5.7638888888888885E-2</v>
      </c>
      <c r="H58" s="6">
        <f t="shared" si="9"/>
        <v>34.324333333333335</v>
      </c>
      <c r="I58" s="6">
        <f t="shared" si="10"/>
        <v>-120.81328333333333</v>
      </c>
      <c r="J58" s="6">
        <f t="shared" si="11"/>
        <v>34.329466666666669</v>
      </c>
      <c r="K58" s="6">
        <f t="shared" si="12"/>
        <v>-120.81233333333333</v>
      </c>
      <c r="L58" s="3">
        <v>2</v>
      </c>
      <c r="M58" s="3">
        <v>5</v>
      </c>
      <c r="N58" s="3">
        <v>75</v>
      </c>
      <c r="O58" s="3">
        <v>74.302999999999997</v>
      </c>
      <c r="P58" s="3">
        <v>11.2348</v>
      </c>
      <c r="Q58" s="3">
        <v>2</v>
      </c>
      <c r="R58" s="13">
        <v>33.4968</v>
      </c>
      <c r="S58" s="16">
        <v>2</v>
      </c>
      <c r="T58" s="13">
        <v>33.493200000000002</v>
      </c>
      <c r="U58" s="3">
        <v>2</v>
      </c>
      <c r="V58" s="3">
        <v>4.0019999999999998</v>
      </c>
      <c r="W58" s="3">
        <v>2</v>
      </c>
      <c r="X58" s="30"/>
      <c r="Y58" s="8">
        <v>9</v>
      </c>
      <c r="Z58" s="30"/>
      <c r="AA58" s="8">
        <v>9</v>
      </c>
      <c r="AB58" s="7">
        <v>14</v>
      </c>
      <c r="AC58" s="8">
        <v>2</v>
      </c>
      <c r="AD58" s="3">
        <v>0.13</v>
      </c>
      <c r="AE58" s="8">
        <v>2</v>
      </c>
      <c r="AF58" s="3">
        <v>0.12</v>
      </c>
      <c r="AG58" s="8">
        <v>2</v>
      </c>
      <c r="AH58" s="3">
        <v>1.24</v>
      </c>
      <c r="AI58" s="8">
        <v>2</v>
      </c>
      <c r="AJ58" s="3">
        <v>13.6</v>
      </c>
      <c r="AK58" s="8">
        <v>2</v>
      </c>
      <c r="AL58" s="3">
        <v>0.1004</v>
      </c>
      <c r="AM58" s="8">
        <v>2</v>
      </c>
      <c r="AN58" s="3">
        <v>0.2056</v>
      </c>
      <c r="AO58" s="8">
        <v>2</v>
      </c>
    </row>
    <row r="59" spans="1:41" x14ac:dyDescent="0.25">
      <c r="A59" s="3" t="s">
        <v>46</v>
      </c>
      <c r="B59" s="3" t="s">
        <v>47</v>
      </c>
      <c r="C59" s="3">
        <v>773</v>
      </c>
      <c r="D59" s="10">
        <v>40196</v>
      </c>
      <c r="E59" s="4">
        <v>4.8611111111111112E-3</v>
      </c>
      <c r="F59" s="10" t="s">
        <v>48</v>
      </c>
      <c r="G59" s="5">
        <v>5.7638888888888885E-2</v>
      </c>
      <c r="H59" s="6">
        <f t="shared" si="9"/>
        <v>34.324333333333335</v>
      </c>
      <c r="I59" s="6">
        <f t="shared" si="10"/>
        <v>-120.81328333333333</v>
      </c>
      <c r="J59" s="6">
        <f t="shared" si="11"/>
        <v>34.329466666666669</v>
      </c>
      <c r="K59" s="6">
        <f t="shared" si="12"/>
        <v>-120.81233333333333</v>
      </c>
      <c r="L59" s="3">
        <v>2</v>
      </c>
      <c r="M59" s="3">
        <v>6</v>
      </c>
      <c r="N59" s="3">
        <v>51</v>
      </c>
      <c r="O59" s="3">
        <v>50.197000000000003</v>
      </c>
      <c r="P59" s="3">
        <v>11.984999999999999</v>
      </c>
      <c r="Q59" s="3">
        <v>2</v>
      </c>
      <c r="R59" s="13">
        <v>33.387599999999999</v>
      </c>
      <c r="S59" s="16">
        <v>2</v>
      </c>
      <c r="T59" s="13">
        <v>33.389400000000002</v>
      </c>
      <c r="U59" s="3">
        <v>2</v>
      </c>
      <c r="V59" s="3">
        <v>4.6100000000000003</v>
      </c>
      <c r="W59" s="3">
        <v>2</v>
      </c>
      <c r="X59" s="31"/>
      <c r="Y59" s="8">
        <v>9</v>
      </c>
      <c r="Z59" s="31"/>
      <c r="AA59" s="8">
        <v>9</v>
      </c>
      <c r="AB59" s="7">
        <v>8.52</v>
      </c>
      <c r="AC59" s="8">
        <v>2</v>
      </c>
      <c r="AD59" s="3">
        <v>0.18</v>
      </c>
      <c r="AE59" s="8">
        <v>2</v>
      </c>
      <c r="AF59" s="3">
        <v>0.17</v>
      </c>
      <c r="AG59" s="8">
        <v>2</v>
      </c>
      <c r="AH59" s="3">
        <v>0.89</v>
      </c>
      <c r="AI59" s="8">
        <v>2</v>
      </c>
      <c r="AJ59" s="3">
        <v>8.1999999999999993</v>
      </c>
      <c r="AK59" s="8">
        <v>2</v>
      </c>
      <c r="AL59" s="3">
        <v>0.15859999999999999</v>
      </c>
      <c r="AM59" s="8">
        <v>2</v>
      </c>
      <c r="AN59" s="3">
        <v>0.31140000000000001</v>
      </c>
      <c r="AO59" s="8">
        <v>2</v>
      </c>
    </row>
    <row r="60" spans="1:41" x14ac:dyDescent="0.25">
      <c r="A60" s="3" t="s">
        <v>46</v>
      </c>
      <c r="B60" s="3" t="s">
        <v>47</v>
      </c>
      <c r="C60" s="3">
        <v>773</v>
      </c>
      <c r="D60" s="10">
        <v>40196</v>
      </c>
      <c r="E60" s="4">
        <v>4.8611111111111112E-3</v>
      </c>
      <c r="F60" s="10" t="s">
        <v>48</v>
      </c>
      <c r="G60" s="5">
        <v>5.7638888888888885E-2</v>
      </c>
      <c r="H60" s="6">
        <f t="shared" si="9"/>
        <v>34.324333333333335</v>
      </c>
      <c r="I60" s="6">
        <f t="shared" si="10"/>
        <v>-120.81328333333333</v>
      </c>
      <c r="J60" s="6">
        <f t="shared" si="11"/>
        <v>34.329466666666669</v>
      </c>
      <c r="K60" s="6">
        <f t="shared" si="12"/>
        <v>-120.81233333333333</v>
      </c>
      <c r="L60" s="3">
        <v>2</v>
      </c>
      <c r="M60" s="3">
        <v>7</v>
      </c>
      <c r="N60" s="3">
        <v>40</v>
      </c>
      <c r="O60" s="3">
        <v>40.814</v>
      </c>
      <c r="P60" s="3">
        <v>12.413500000000001</v>
      </c>
      <c r="Q60" s="3">
        <v>2</v>
      </c>
      <c r="R60" s="13">
        <v>33.362699999999997</v>
      </c>
      <c r="S60" s="16">
        <v>2</v>
      </c>
      <c r="T60" s="13">
        <v>33.364699999999999</v>
      </c>
      <c r="U60" s="3">
        <v>2</v>
      </c>
      <c r="V60" s="3">
        <v>4.9630000000000001</v>
      </c>
      <c r="W60" s="3">
        <v>2</v>
      </c>
      <c r="X60" s="31"/>
      <c r="Y60" s="8">
        <v>9</v>
      </c>
      <c r="Z60" s="31"/>
      <c r="AA60" s="8">
        <v>9</v>
      </c>
      <c r="AB60" s="7">
        <v>7.85</v>
      </c>
      <c r="AC60" s="8">
        <v>2</v>
      </c>
      <c r="AD60" s="3">
        <v>0.5</v>
      </c>
      <c r="AE60" s="8">
        <v>2</v>
      </c>
      <c r="AF60" s="3">
        <v>0.27</v>
      </c>
      <c r="AG60" s="8">
        <v>2</v>
      </c>
      <c r="AH60" s="3">
        <v>0.91</v>
      </c>
      <c r="AI60" s="8">
        <v>2</v>
      </c>
      <c r="AJ60" s="3">
        <v>7.9</v>
      </c>
      <c r="AK60" s="8">
        <v>2</v>
      </c>
      <c r="AL60" s="3">
        <v>0.34050000000000002</v>
      </c>
      <c r="AM60" s="8">
        <v>2</v>
      </c>
      <c r="AN60" s="3">
        <v>0.43070000000000003</v>
      </c>
      <c r="AO60" s="8">
        <v>2</v>
      </c>
    </row>
    <row r="61" spans="1:41" x14ac:dyDescent="0.25">
      <c r="A61" s="3" t="s">
        <v>46</v>
      </c>
      <c r="B61" s="3" t="s">
        <v>47</v>
      </c>
      <c r="C61" s="3">
        <v>773</v>
      </c>
      <c r="D61" s="10">
        <v>40196</v>
      </c>
      <c r="E61" s="4">
        <v>4.8611111111111112E-3</v>
      </c>
      <c r="F61" s="10" t="s">
        <v>48</v>
      </c>
      <c r="G61" s="5">
        <v>5.7638888888888885E-2</v>
      </c>
      <c r="H61" s="6">
        <f t="shared" si="9"/>
        <v>34.324333333333335</v>
      </c>
      <c r="I61" s="6">
        <f t="shared" si="10"/>
        <v>-120.81328333333333</v>
      </c>
      <c r="J61" s="6">
        <f t="shared" si="11"/>
        <v>34.329466666666669</v>
      </c>
      <c r="K61" s="6">
        <f t="shared" si="12"/>
        <v>-120.81233333333333</v>
      </c>
      <c r="L61" s="3">
        <v>2</v>
      </c>
      <c r="M61" s="3">
        <v>8</v>
      </c>
      <c r="N61" s="3">
        <v>29</v>
      </c>
      <c r="O61" s="3">
        <v>29.291</v>
      </c>
      <c r="P61" s="3">
        <v>13.2157</v>
      </c>
      <c r="Q61" s="3">
        <v>2</v>
      </c>
      <c r="R61" s="13">
        <v>33.362400000000001</v>
      </c>
      <c r="S61" s="16">
        <v>2</v>
      </c>
      <c r="T61" s="13">
        <v>33.365200000000002</v>
      </c>
      <c r="U61" s="3">
        <v>2</v>
      </c>
      <c r="V61" s="3">
        <v>5.3019999999999996</v>
      </c>
      <c r="W61" s="3">
        <v>2</v>
      </c>
      <c r="X61" s="31"/>
      <c r="Y61" s="8">
        <v>9</v>
      </c>
      <c r="Z61" s="31"/>
      <c r="AA61" s="8">
        <v>9</v>
      </c>
      <c r="AB61" s="7">
        <v>4.32</v>
      </c>
      <c r="AC61" s="8">
        <v>2</v>
      </c>
      <c r="AD61" s="3">
        <v>0.47</v>
      </c>
      <c r="AE61" s="8">
        <v>2</v>
      </c>
      <c r="AF61" s="3">
        <v>0.52</v>
      </c>
      <c r="AG61" s="8">
        <v>2</v>
      </c>
      <c r="AH61" s="3">
        <v>0.7</v>
      </c>
      <c r="AI61" s="8">
        <v>2</v>
      </c>
      <c r="AJ61" s="3">
        <v>4.7</v>
      </c>
      <c r="AK61" s="8">
        <v>2</v>
      </c>
      <c r="AL61" s="3">
        <v>0.91410000000000002</v>
      </c>
      <c r="AM61" s="8">
        <v>2</v>
      </c>
      <c r="AN61" s="3">
        <v>0.86280000000000001</v>
      </c>
      <c r="AO61" s="8">
        <v>2</v>
      </c>
    </row>
    <row r="62" spans="1:41" x14ac:dyDescent="0.25">
      <c r="A62" s="3" t="s">
        <v>46</v>
      </c>
      <c r="B62" s="3" t="s">
        <v>47</v>
      </c>
      <c r="C62" s="3">
        <v>773</v>
      </c>
      <c r="D62" s="10">
        <v>40196</v>
      </c>
      <c r="E62" s="4">
        <v>4.8611111111111112E-3</v>
      </c>
      <c r="F62" s="10" t="s">
        <v>48</v>
      </c>
      <c r="G62" s="5">
        <v>5.7638888888888885E-2</v>
      </c>
      <c r="H62" s="6">
        <f t="shared" si="9"/>
        <v>34.324333333333335</v>
      </c>
      <c r="I62" s="6">
        <f t="shared" si="10"/>
        <v>-120.81328333333333</v>
      </c>
      <c r="J62" s="6">
        <f t="shared" si="11"/>
        <v>34.329466666666669</v>
      </c>
      <c r="K62" s="6">
        <f t="shared" si="12"/>
        <v>-120.81233333333333</v>
      </c>
      <c r="L62" s="3">
        <v>2</v>
      </c>
      <c r="M62" s="3">
        <v>9</v>
      </c>
      <c r="N62" s="3">
        <v>21</v>
      </c>
      <c r="O62" s="3">
        <v>21.219000000000001</v>
      </c>
      <c r="P62" s="3">
        <v>14.161799999999999</v>
      </c>
      <c r="Q62" s="3">
        <v>2</v>
      </c>
      <c r="R62" s="13">
        <v>33.375599999999999</v>
      </c>
      <c r="S62" s="16">
        <v>2</v>
      </c>
      <c r="T62" s="13">
        <v>33.378799999999998</v>
      </c>
      <c r="U62" s="3">
        <v>2</v>
      </c>
      <c r="V62" s="3">
        <v>6.1349999999999998</v>
      </c>
      <c r="W62" s="3">
        <v>2</v>
      </c>
      <c r="X62" s="30"/>
      <c r="Y62" s="3">
        <v>9</v>
      </c>
      <c r="Z62" s="30"/>
      <c r="AA62" s="3">
        <v>9</v>
      </c>
      <c r="AB62" s="7">
        <v>0.06</v>
      </c>
      <c r="AC62" s="3">
        <v>2</v>
      </c>
      <c r="AD62" s="3">
        <v>0.16</v>
      </c>
      <c r="AE62" s="3">
        <v>2</v>
      </c>
      <c r="AF62" s="3">
        <v>0.22</v>
      </c>
      <c r="AG62" s="3">
        <v>2</v>
      </c>
      <c r="AH62" s="3">
        <v>0.28999999999999998</v>
      </c>
      <c r="AI62" s="3">
        <v>2</v>
      </c>
      <c r="AJ62" s="3">
        <v>0.7</v>
      </c>
      <c r="AK62" s="3">
        <v>2</v>
      </c>
      <c r="AL62" s="3">
        <v>2.2208999999999999</v>
      </c>
      <c r="AM62" s="3">
        <v>2</v>
      </c>
      <c r="AN62" s="3">
        <v>1.7629999999999999</v>
      </c>
      <c r="AO62" s="3">
        <v>2</v>
      </c>
    </row>
    <row r="63" spans="1:41" x14ac:dyDescent="0.25">
      <c r="A63" s="3" t="s">
        <v>46</v>
      </c>
      <c r="B63" s="3" t="s">
        <v>47</v>
      </c>
      <c r="C63" s="3">
        <v>773</v>
      </c>
      <c r="D63" s="10">
        <v>40196</v>
      </c>
      <c r="E63" s="4">
        <v>4.8611111111111112E-3</v>
      </c>
      <c r="F63" s="10" t="s">
        <v>48</v>
      </c>
      <c r="G63" s="5">
        <v>5.7638888888888885E-2</v>
      </c>
      <c r="H63" s="6">
        <f t="shared" si="9"/>
        <v>34.324333333333335</v>
      </c>
      <c r="I63" s="6">
        <f t="shared" si="10"/>
        <v>-120.81328333333333</v>
      </c>
      <c r="J63" s="6">
        <f t="shared" si="11"/>
        <v>34.329466666666669</v>
      </c>
      <c r="K63" s="6">
        <f t="shared" si="12"/>
        <v>-120.81233333333333</v>
      </c>
      <c r="L63" s="3">
        <v>2</v>
      </c>
      <c r="M63" s="3">
        <v>10</v>
      </c>
      <c r="N63" s="3">
        <v>15</v>
      </c>
      <c r="O63" s="3">
        <v>14.586</v>
      </c>
      <c r="P63" s="3">
        <v>14.3218</v>
      </c>
      <c r="Q63" s="3">
        <v>2</v>
      </c>
      <c r="R63" s="13">
        <v>33.378</v>
      </c>
      <c r="S63" s="16">
        <v>2</v>
      </c>
      <c r="T63" s="13">
        <v>33.381900000000002</v>
      </c>
      <c r="U63" s="3">
        <v>2</v>
      </c>
      <c r="V63" s="3">
        <v>6.4379999999999997</v>
      </c>
      <c r="W63" s="3">
        <v>2</v>
      </c>
      <c r="Y63" s="3">
        <v>9</v>
      </c>
      <c r="AA63" s="3">
        <v>9</v>
      </c>
      <c r="AB63" s="7">
        <v>0</v>
      </c>
      <c r="AC63" s="3">
        <v>2</v>
      </c>
      <c r="AD63" s="3">
        <v>7.0000000000000007E-2</v>
      </c>
      <c r="AE63" s="3">
        <v>2</v>
      </c>
      <c r="AF63" s="3">
        <v>0.25</v>
      </c>
      <c r="AG63" s="3">
        <v>2</v>
      </c>
      <c r="AH63" s="3">
        <v>0.25</v>
      </c>
      <c r="AI63" s="3">
        <v>2</v>
      </c>
      <c r="AJ63" s="3">
        <v>0.3</v>
      </c>
      <c r="AK63" s="3">
        <v>2</v>
      </c>
      <c r="AL63" s="3">
        <v>1.2088000000000001</v>
      </c>
      <c r="AM63" s="3">
        <v>2</v>
      </c>
      <c r="AN63" s="3">
        <v>0.70840000000000003</v>
      </c>
      <c r="AO63" s="3">
        <v>2</v>
      </c>
    </row>
    <row r="64" spans="1:41" x14ac:dyDescent="0.25">
      <c r="A64" s="3" t="s">
        <v>46</v>
      </c>
      <c r="B64" s="3" t="s">
        <v>47</v>
      </c>
      <c r="C64" s="3">
        <v>773</v>
      </c>
      <c r="D64" s="10">
        <v>40196</v>
      </c>
      <c r="E64" s="4">
        <v>4.8611111111111112E-3</v>
      </c>
      <c r="F64" s="10" t="s">
        <v>48</v>
      </c>
      <c r="G64" s="5">
        <v>5.7638888888888885E-2</v>
      </c>
      <c r="H64" s="6">
        <f t="shared" si="9"/>
        <v>34.324333333333335</v>
      </c>
      <c r="I64" s="6">
        <f t="shared" si="10"/>
        <v>-120.81328333333333</v>
      </c>
      <c r="J64" s="6">
        <f t="shared" si="11"/>
        <v>34.329466666666669</v>
      </c>
      <c r="K64" s="6">
        <f t="shared" si="12"/>
        <v>-120.81233333333333</v>
      </c>
      <c r="L64" s="3">
        <v>2</v>
      </c>
      <c r="M64" s="3">
        <v>11</v>
      </c>
      <c r="N64" s="3">
        <v>10</v>
      </c>
      <c r="O64" s="3">
        <v>10.35</v>
      </c>
      <c r="P64" s="3">
        <v>14.535500000000001</v>
      </c>
      <c r="Q64" s="3">
        <v>2</v>
      </c>
      <c r="R64" s="13">
        <v>33.383200000000002</v>
      </c>
      <c r="S64" s="16">
        <v>2</v>
      </c>
      <c r="T64" s="13">
        <v>33.386000000000003</v>
      </c>
      <c r="U64" s="3">
        <v>2</v>
      </c>
      <c r="V64" s="3">
        <v>6.3659999999999997</v>
      </c>
      <c r="W64" s="3">
        <v>2</v>
      </c>
      <c r="Y64" s="3">
        <v>9</v>
      </c>
      <c r="AA64" s="3">
        <v>9</v>
      </c>
      <c r="AB64" s="7">
        <v>0</v>
      </c>
      <c r="AC64" s="3">
        <v>2</v>
      </c>
      <c r="AD64" s="3">
        <v>0.12</v>
      </c>
      <c r="AE64" s="3">
        <v>2</v>
      </c>
      <c r="AF64" s="3">
        <v>0.12</v>
      </c>
      <c r="AG64" s="3">
        <v>2</v>
      </c>
      <c r="AH64" s="3">
        <v>0.26</v>
      </c>
      <c r="AI64" s="3">
        <v>2</v>
      </c>
      <c r="AJ64" s="3">
        <v>0.3</v>
      </c>
      <c r="AK64" s="3">
        <v>2</v>
      </c>
      <c r="AL64" s="3">
        <v>1.0448999999999999</v>
      </c>
      <c r="AM64" s="3">
        <v>2</v>
      </c>
      <c r="AN64" s="3">
        <v>0.59460000000000002</v>
      </c>
      <c r="AO64" s="3">
        <v>2</v>
      </c>
    </row>
    <row r="65" spans="1:41" x14ac:dyDescent="0.25">
      <c r="A65" s="3" t="s">
        <v>46</v>
      </c>
      <c r="B65" s="3" t="s">
        <v>47</v>
      </c>
      <c r="C65" s="3">
        <v>773</v>
      </c>
      <c r="D65" s="10">
        <v>40196</v>
      </c>
      <c r="E65" s="4">
        <v>4.8611111111111112E-3</v>
      </c>
      <c r="F65" s="10" t="s">
        <v>48</v>
      </c>
      <c r="G65" s="5">
        <v>5.7638888888888885E-2</v>
      </c>
      <c r="H65" s="6">
        <f t="shared" si="9"/>
        <v>34.324333333333335</v>
      </c>
      <c r="I65" s="6">
        <f t="shared" si="10"/>
        <v>-120.81328333333333</v>
      </c>
      <c r="J65" s="6">
        <f t="shared" si="11"/>
        <v>34.329466666666669</v>
      </c>
      <c r="K65" s="6">
        <f t="shared" si="12"/>
        <v>-120.81233333333333</v>
      </c>
      <c r="L65" s="3">
        <v>2</v>
      </c>
      <c r="M65" s="3">
        <v>12</v>
      </c>
      <c r="N65" s="3">
        <v>2</v>
      </c>
      <c r="O65" s="3">
        <v>2.0880000000000001</v>
      </c>
      <c r="P65" s="3">
        <v>14.566700000000001</v>
      </c>
      <c r="Q65" s="3">
        <v>2</v>
      </c>
      <c r="R65" s="13">
        <v>33.384900000000002</v>
      </c>
      <c r="S65" s="16">
        <v>2</v>
      </c>
      <c r="T65" s="13">
        <v>33.386499999999998</v>
      </c>
      <c r="U65" s="3">
        <v>2</v>
      </c>
      <c r="V65" s="3">
        <v>6.3490000000000002</v>
      </c>
      <c r="W65" s="3">
        <v>2</v>
      </c>
      <c r="Y65" s="3">
        <v>9</v>
      </c>
      <c r="AA65" s="3">
        <v>9</v>
      </c>
      <c r="AB65" s="7">
        <v>0</v>
      </c>
      <c r="AC65" s="3">
        <v>2</v>
      </c>
      <c r="AD65" s="3">
        <v>0.03</v>
      </c>
      <c r="AE65" s="3">
        <v>2</v>
      </c>
      <c r="AF65" s="3">
        <v>0.11</v>
      </c>
      <c r="AG65" s="3">
        <v>2</v>
      </c>
      <c r="AH65" s="3">
        <v>0.22</v>
      </c>
      <c r="AI65" s="3">
        <v>2</v>
      </c>
      <c r="AJ65" s="3">
        <v>0.3</v>
      </c>
      <c r="AK65" s="3">
        <v>2</v>
      </c>
      <c r="AL65" s="3">
        <v>0.90559999999999996</v>
      </c>
      <c r="AM65" s="3">
        <v>2</v>
      </c>
      <c r="AN65" s="3">
        <v>0.63249999999999995</v>
      </c>
      <c r="AO65" s="3">
        <v>2</v>
      </c>
    </row>
    <row r="66" spans="1:41" x14ac:dyDescent="0.25">
      <c r="A66" s="3" t="s">
        <v>49</v>
      </c>
      <c r="B66" s="3" t="s">
        <v>50</v>
      </c>
      <c r="C66" s="3">
        <v>1000</v>
      </c>
      <c r="D66" s="10">
        <v>40420</v>
      </c>
      <c r="E66" s="4">
        <v>0.83124999999999993</v>
      </c>
      <c r="F66" s="10">
        <v>40420</v>
      </c>
      <c r="G66" s="4">
        <v>0.9</v>
      </c>
      <c r="H66" s="6">
        <v>32.950499999999998</v>
      </c>
      <c r="I66" s="6">
        <v>-117.88079999999999</v>
      </c>
      <c r="J66" s="6">
        <v>32.966500000000003</v>
      </c>
      <c r="K66" s="6">
        <v>-117.8588</v>
      </c>
      <c r="L66" s="3">
        <v>1</v>
      </c>
      <c r="M66" s="3">
        <v>1</v>
      </c>
      <c r="N66" s="3">
        <v>960</v>
      </c>
      <c r="O66" s="3">
        <v>959.88599999999997</v>
      </c>
      <c r="P66" s="3">
        <v>4.4120999999999997</v>
      </c>
      <c r="Q66" s="3">
        <v>2</v>
      </c>
      <c r="R66" s="13">
        <v>34.459499999999998</v>
      </c>
      <c r="S66" s="16">
        <v>9</v>
      </c>
      <c r="U66" s="18">
        <v>9</v>
      </c>
      <c r="V66" s="6">
        <v>0.34599999999999997</v>
      </c>
      <c r="W66" s="20">
        <v>2</v>
      </c>
      <c r="X66" s="21"/>
      <c r="Y66" s="20">
        <v>9</v>
      </c>
      <c r="Z66" s="21"/>
      <c r="AA66" s="20">
        <v>9</v>
      </c>
      <c r="AB66" s="21"/>
      <c r="AC66" s="20">
        <v>9</v>
      </c>
      <c r="AD66" s="3"/>
      <c r="AE66" s="20">
        <v>9</v>
      </c>
      <c r="AF66" s="20"/>
      <c r="AG66" s="20">
        <v>9</v>
      </c>
      <c r="AH66" s="21"/>
      <c r="AI66" s="20">
        <v>9</v>
      </c>
      <c r="AJ66" s="21"/>
      <c r="AK66" s="20">
        <v>9</v>
      </c>
      <c r="AL66" s="20"/>
      <c r="AM66" s="20">
        <v>9</v>
      </c>
      <c r="AO66" s="3">
        <v>9</v>
      </c>
    </row>
    <row r="67" spans="1:41" x14ac:dyDescent="0.25">
      <c r="A67" s="3" t="s">
        <v>49</v>
      </c>
      <c r="B67" s="3" t="s">
        <v>50</v>
      </c>
      <c r="C67" s="3">
        <v>1000</v>
      </c>
      <c r="D67" s="10">
        <v>40420</v>
      </c>
      <c r="E67" s="4">
        <v>0.83124999999999993</v>
      </c>
      <c r="F67" s="10">
        <v>40420</v>
      </c>
      <c r="G67" s="4">
        <v>0.9</v>
      </c>
      <c r="H67" s="6">
        <v>32.950499999999998</v>
      </c>
      <c r="I67" s="6">
        <v>-117.88079999999999</v>
      </c>
      <c r="J67" s="6">
        <v>32.966500000000003</v>
      </c>
      <c r="K67" s="6">
        <v>-117.8588</v>
      </c>
      <c r="L67" s="3">
        <v>1</v>
      </c>
      <c r="M67" s="3">
        <v>2</v>
      </c>
      <c r="N67" s="3">
        <v>960</v>
      </c>
      <c r="O67" s="3">
        <v>960.98400000000004</v>
      </c>
      <c r="P67" s="3">
        <v>4.4157000000000002</v>
      </c>
      <c r="Q67" s="3">
        <v>2</v>
      </c>
      <c r="R67" s="13">
        <v>34.459200000000003</v>
      </c>
      <c r="S67" s="16">
        <v>9</v>
      </c>
      <c r="U67" s="18">
        <v>9</v>
      </c>
      <c r="V67" s="6">
        <v>0.34599999999999997</v>
      </c>
      <c r="W67" s="20">
        <v>2</v>
      </c>
      <c r="X67" s="21"/>
      <c r="Y67" s="20">
        <v>9</v>
      </c>
      <c r="Z67" s="21"/>
      <c r="AA67" s="20">
        <v>9</v>
      </c>
      <c r="AB67" s="21"/>
      <c r="AC67" s="20">
        <v>9</v>
      </c>
      <c r="AD67" s="3"/>
      <c r="AE67" s="20">
        <v>9</v>
      </c>
      <c r="AF67" s="20"/>
      <c r="AG67" s="20">
        <v>9</v>
      </c>
      <c r="AH67" s="21"/>
      <c r="AI67" s="20">
        <v>9</v>
      </c>
      <c r="AJ67" s="21"/>
      <c r="AK67" s="20">
        <v>9</v>
      </c>
      <c r="AL67" s="20">
        <v>3.5500000000000002E-3</v>
      </c>
      <c r="AM67" s="20">
        <v>2</v>
      </c>
      <c r="AO67" s="3">
        <v>9</v>
      </c>
    </row>
    <row r="68" spans="1:41" ht="15.75" customHeight="1" x14ac:dyDescent="0.25">
      <c r="A68" s="3" t="s">
        <v>49</v>
      </c>
      <c r="B68" s="3" t="s">
        <v>50</v>
      </c>
      <c r="C68" s="3">
        <v>1000</v>
      </c>
      <c r="D68" s="10">
        <v>40420</v>
      </c>
      <c r="E68" s="4">
        <v>0.83124999999999993</v>
      </c>
      <c r="F68" s="10">
        <v>40420</v>
      </c>
      <c r="G68" s="4">
        <v>0.9</v>
      </c>
      <c r="H68" s="6">
        <v>32.950499999999998</v>
      </c>
      <c r="I68" s="6">
        <v>-117.88079999999999</v>
      </c>
      <c r="J68" s="6">
        <v>32.966500000000003</v>
      </c>
      <c r="K68" s="6">
        <v>-117.8588</v>
      </c>
      <c r="L68" s="3">
        <v>1</v>
      </c>
      <c r="M68" s="3">
        <v>3</v>
      </c>
      <c r="N68" s="3">
        <v>960</v>
      </c>
      <c r="O68" s="3">
        <v>960.91800000000001</v>
      </c>
      <c r="P68" s="3">
        <v>4.4169</v>
      </c>
      <c r="Q68" s="3">
        <v>2</v>
      </c>
      <c r="R68" s="13">
        <v>34.459200000000003</v>
      </c>
      <c r="S68" s="16">
        <v>2</v>
      </c>
      <c r="T68" s="13">
        <v>34.460299999999997</v>
      </c>
      <c r="U68" s="18">
        <v>2</v>
      </c>
      <c r="V68" s="3"/>
      <c r="W68" s="20">
        <v>9</v>
      </c>
      <c r="X68" s="21"/>
      <c r="Y68" s="18">
        <v>9</v>
      </c>
      <c r="Z68" s="21"/>
      <c r="AA68" s="18">
        <v>9</v>
      </c>
      <c r="AB68" s="21"/>
      <c r="AC68" s="18">
        <v>9</v>
      </c>
      <c r="AD68" s="21"/>
      <c r="AE68" s="18">
        <v>9</v>
      </c>
      <c r="AF68" s="20"/>
      <c r="AG68" s="18">
        <v>9</v>
      </c>
      <c r="AH68" s="21"/>
      <c r="AI68" s="18">
        <v>9</v>
      </c>
      <c r="AJ68" s="21"/>
      <c r="AK68" s="18">
        <v>9</v>
      </c>
      <c r="AL68" s="20"/>
      <c r="AM68" s="20">
        <v>9</v>
      </c>
      <c r="AO68" s="3">
        <v>9</v>
      </c>
    </row>
    <row r="69" spans="1:41" x14ac:dyDescent="0.25">
      <c r="A69" s="3" t="s">
        <v>49</v>
      </c>
      <c r="B69" s="3" t="s">
        <v>50</v>
      </c>
      <c r="C69" s="3">
        <v>1000</v>
      </c>
      <c r="D69" s="10">
        <v>40420</v>
      </c>
      <c r="E69" s="4">
        <v>0.83124999999999993</v>
      </c>
      <c r="F69" s="10">
        <v>40420</v>
      </c>
      <c r="G69" s="4">
        <v>0.9</v>
      </c>
      <c r="H69" s="6">
        <v>32.950499999999998</v>
      </c>
      <c r="I69" s="6">
        <v>-117.88079999999999</v>
      </c>
      <c r="J69" s="6">
        <v>32.966500000000003</v>
      </c>
      <c r="K69" s="6">
        <v>-117.8588</v>
      </c>
      <c r="L69" s="3">
        <v>1</v>
      </c>
      <c r="M69" s="3">
        <v>4</v>
      </c>
      <c r="N69" s="3">
        <v>880</v>
      </c>
      <c r="O69" s="3">
        <v>886.80600000000004</v>
      </c>
      <c r="P69" s="3">
        <v>4.5842000000000001</v>
      </c>
      <c r="Q69" s="3">
        <v>2</v>
      </c>
      <c r="R69" s="13">
        <v>34.446300000000001</v>
      </c>
      <c r="S69" s="16">
        <v>9</v>
      </c>
      <c r="U69" s="18">
        <v>9</v>
      </c>
      <c r="V69" s="3"/>
      <c r="W69" s="20">
        <v>9</v>
      </c>
      <c r="X69" s="21"/>
      <c r="Y69" s="18">
        <v>9</v>
      </c>
      <c r="Z69" s="21"/>
      <c r="AA69" s="18">
        <v>9</v>
      </c>
      <c r="AB69" s="21"/>
      <c r="AC69" s="18">
        <v>9</v>
      </c>
      <c r="AD69" s="21"/>
      <c r="AE69" s="18">
        <v>9</v>
      </c>
      <c r="AF69" s="20"/>
      <c r="AG69" s="18">
        <v>9</v>
      </c>
      <c r="AH69" s="21"/>
      <c r="AI69" s="18">
        <v>9</v>
      </c>
      <c r="AJ69" s="21"/>
      <c r="AK69" s="18">
        <v>9</v>
      </c>
      <c r="AL69" s="20"/>
      <c r="AM69" s="20">
        <v>9</v>
      </c>
      <c r="AO69" s="3">
        <v>9</v>
      </c>
    </row>
    <row r="70" spans="1:41" x14ac:dyDescent="0.25">
      <c r="A70" s="3" t="s">
        <v>49</v>
      </c>
      <c r="B70" s="3" t="s">
        <v>50</v>
      </c>
      <c r="C70" s="3">
        <v>1000</v>
      </c>
      <c r="D70" s="10">
        <v>40420</v>
      </c>
      <c r="E70" s="4">
        <v>0.83124999999999993</v>
      </c>
      <c r="F70" s="10">
        <v>40420</v>
      </c>
      <c r="G70" s="4">
        <v>0.9</v>
      </c>
      <c r="H70" s="6">
        <v>32.950499999999998</v>
      </c>
      <c r="I70" s="6">
        <v>-117.88079999999999</v>
      </c>
      <c r="J70" s="6">
        <v>32.966500000000003</v>
      </c>
      <c r="K70" s="6">
        <v>-117.8588</v>
      </c>
      <c r="L70" s="3">
        <v>1</v>
      </c>
      <c r="M70" s="3">
        <v>5</v>
      </c>
      <c r="N70" s="3">
        <v>705</v>
      </c>
      <c r="O70" s="3">
        <v>706.45799999999997</v>
      </c>
      <c r="P70" s="3">
        <v>5.3654000000000002</v>
      </c>
      <c r="Q70" s="3">
        <v>2</v>
      </c>
      <c r="R70" s="13">
        <v>34.377000000000002</v>
      </c>
      <c r="S70" s="16">
        <v>9</v>
      </c>
      <c r="U70" s="18">
        <v>9</v>
      </c>
      <c r="V70" s="6">
        <v>0.23</v>
      </c>
      <c r="W70" s="20">
        <v>2</v>
      </c>
      <c r="X70" s="21"/>
      <c r="Y70" s="18">
        <v>9</v>
      </c>
      <c r="Z70" s="21"/>
      <c r="AA70" s="18">
        <v>9</v>
      </c>
      <c r="AB70" s="21"/>
      <c r="AC70" s="18">
        <v>9</v>
      </c>
      <c r="AD70" s="21"/>
      <c r="AE70" s="18">
        <v>9</v>
      </c>
      <c r="AF70" s="20"/>
      <c r="AG70" s="18">
        <v>9</v>
      </c>
      <c r="AH70" s="21"/>
      <c r="AI70" s="18">
        <v>9</v>
      </c>
      <c r="AJ70" s="21"/>
      <c r="AK70" s="18">
        <v>9</v>
      </c>
      <c r="AL70" s="22"/>
      <c r="AM70" s="20">
        <v>9</v>
      </c>
      <c r="AO70" s="3">
        <v>9</v>
      </c>
    </row>
    <row r="71" spans="1:41" x14ac:dyDescent="0.25">
      <c r="A71" s="3" t="s">
        <v>49</v>
      </c>
      <c r="B71" s="3" t="s">
        <v>50</v>
      </c>
      <c r="C71" s="3">
        <v>1000</v>
      </c>
      <c r="D71" s="10">
        <v>40420</v>
      </c>
      <c r="E71" s="4">
        <v>0.83124999999999993</v>
      </c>
      <c r="F71" s="10">
        <v>40420</v>
      </c>
      <c r="G71" s="4">
        <v>0.9</v>
      </c>
      <c r="H71" s="6">
        <v>32.950499999999998</v>
      </c>
      <c r="I71" s="6">
        <v>-117.88079999999999</v>
      </c>
      <c r="J71" s="6">
        <v>32.966500000000003</v>
      </c>
      <c r="K71" s="6">
        <v>-117.8588</v>
      </c>
      <c r="L71" s="3">
        <v>1</v>
      </c>
      <c r="M71" s="3">
        <v>6</v>
      </c>
      <c r="N71" s="3">
        <v>705</v>
      </c>
      <c r="O71" s="3">
        <v>705.71799999999996</v>
      </c>
      <c r="P71" s="3">
        <v>5.3627000000000002</v>
      </c>
      <c r="Q71" s="3">
        <v>2</v>
      </c>
      <c r="R71" s="13">
        <v>34.377299999999998</v>
      </c>
      <c r="S71" s="16">
        <v>2</v>
      </c>
      <c r="T71" s="13">
        <v>34.377200000000002</v>
      </c>
      <c r="U71" s="18">
        <v>2</v>
      </c>
      <c r="V71" s="6"/>
      <c r="W71" s="20">
        <v>9</v>
      </c>
      <c r="X71" s="21"/>
      <c r="Y71" s="18">
        <v>9</v>
      </c>
      <c r="Z71" s="21"/>
      <c r="AA71" s="18">
        <v>9</v>
      </c>
      <c r="AB71" s="21"/>
      <c r="AC71" s="18">
        <v>9</v>
      </c>
      <c r="AD71" s="21"/>
      <c r="AE71" s="18">
        <v>9</v>
      </c>
      <c r="AF71" s="20"/>
      <c r="AG71" s="18">
        <v>9</v>
      </c>
      <c r="AH71" s="21"/>
      <c r="AI71" s="18">
        <v>9</v>
      </c>
      <c r="AJ71" s="21"/>
      <c r="AK71" s="18">
        <v>9</v>
      </c>
      <c r="AL71" s="23"/>
      <c r="AM71" s="20">
        <v>9</v>
      </c>
      <c r="AO71" s="3">
        <v>9</v>
      </c>
    </row>
    <row r="72" spans="1:41" x14ac:dyDescent="0.25">
      <c r="A72" s="3" t="s">
        <v>49</v>
      </c>
      <c r="B72" s="3" t="s">
        <v>50</v>
      </c>
      <c r="C72" s="3">
        <v>1000</v>
      </c>
      <c r="D72" s="10">
        <v>40420</v>
      </c>
      <c r="E72" s="4">
        <v>0.83124999999999993</v>
      </c>
      <c r="F72" s="10">
        <v>40420</v>
      </c>
      <c r="G72" s="4">
        <v>0.9</v>
      </c>
      <c r="H72" s="6">
        <v>32.950499999999998</v>
      </c>
      <c r="I72" s="6">
        <v>-117.88079999999999</v>
      </c>
      <c r="J72" s="6">
        <v>32.966500000000003</v>
      </c>
      <c r="K72" s="6">
        <v>-117.8588</v>
      </c>
      <c r="L72" s="3">
        <v>1</v>
      </c>
      <c r="M72" s="3">
        <v>7</v>
      </c>
      <c r="N72" s="3">
        <v>420</v>
      </c>
      <c r="O72" s="3">
        <v>422.52</v>
      </c>
      <c r="P72" s="3">
        <v>7.8311999999999999</v>
      </c>
      <c r="Q72" s="3">
        <v>2</v>
      </c>
      <c r="R72" s="13">
        <v>34.2746</v>
      </c>
      <c r="S72" s="16">
        <v>9</v>
      </c>
      <c r="U72" s="18">
        <v>9</v>
      </c>
      <c r="V72" s="6">
        <v>0.748</v>
      </c>
      <c r="W72" s="18">
        <v>2</v>
      </c>
      <c r="X72" s="24"/>
      <c r="Y72" s="18">
        <v>9</v>
      </c>
      <c r="Z72" s="24"/>
      <c r="AA72" s="18">
        <v>9</v>
      </c>
      <c r="AB72" s="21"/>
      <c r="AC72" s="18">
        <v>9</v>
      </c>
      <c r="AD72" s="21"/>
      <c r="AE72" s="18">
        <v>9</v>
      </c>
      <c r="AF72" s="18"/>
      <c r="AG72" s="18">
        <v>9</v>
      </c>
      <c r="AH72" s="21"/>
      <c r="AI72" s="18">
        <v>9</v>
      </c>
      <c r="AJ72" s="21"/>
      <c r="AK72" s="18">
        <v>9</v>
      </c>
      <c r="AL72" s="25"/>
      <c r="AM72" s="20">
        <v>9</v>
      </c>
      <c r="AO72" s="3">
        <v>9</v>
      </c>
    </row>
    <row r="73" spans="1:41" x14ac:dyDescent="0.25">
      <c r="A73" s="3" t="s">
        <v>49</v>
      </c>
      <c r="B73" s="3" t="s">
        <v>50</v>
      </c>
      <c r="C73" s="3">
        <v>1000</v>
      </c>
      <c r="D73" s="10">
        <v>40420</v>
      </c>
      <c r="E73" s="4">
        <v>0.83124999999999993</v>
      </c>
      <c r="F73" s="10">
        <v>40420</v>
      </c>
      <c r="G73" s="4">
        <v>0.9</v>
      </c>
      <c r="H73" s="6">
        <v>32.950499999999998</v>
      </c>
      <c r="I73" s="6">
        <v>-117.88079999999999</v>
      </c>
      <c r="J73" s="6">
        <v>32.966500000000003</v>
      </c>
      <c r="K73" s="6">
        <v>-117.8588</v>
      </c>
      <c r="L73" s="3">
        <v>1</v>
      </c>
      <c r="M73" s="3">
        <v>8</v>
      </c>
      <c r="N73" s="3">
        <v>420</v>
      </c>
      <c r="O73" s="3">
        <v>423.6</v>
      </c>
      <c r="P73" s="3">
        <v>7.8254999999999999</v>
      </c>
      <c r="Q73" s="3">
        <v>2</v>
      </c>
      <c r="R73" s="13">
        <v>34.2744</v>
      </c>
      <c r="S73" s="16">
        <v>9</v>
      </c>
      <c r="U73" s="18">
        <v>9</v>
      </c>
      <c r="V73" s="6">
        <v>0.74099999999999999</v>
      </c>
      <c r="W73" s="18">
        <v>2</v>
      </c>
      <c r="X73" s="24"/>
      <c r="Y73" s="18">
        <v>9</v>
      </c>
      <c r="Z73" s="24"/>
      <c r="AA73" s="18">
        <v>9</v>
      </c>
      <c r="AB73" s="21"/>
      <c r="AC73" s="18">
        <v>9</v>
      </c>
      <c r="AD73" s="21"/>
      <c r="AE73" s="18">
        <v>9</v>
      </c>
      <c r="AF73" s="18"/>
      <c r="AG73" s="18">
        <v>9</v>
      </c>
      <c r="AH73" s="21"/>
      <c r="AI73" s="18">
        <v>9</v>
      </c>
      <c r="AJ73" s="21"/>
      <c r="AK73" s="18">
        <v>9</v>
      </c>
      <c r="AL73" s="23"/>
      <c r="AM73" s="20">
        <v>9</v>
      </c>
      <c r="AO73" s="3">
        <v>9</v>
      </c>
    </row>
    <row r="74" spans="1:41" x14ac:dyDescent="0.25">
      <c r="A74" s="3" t="s">
        <v>49</v>
      </c>
      <c r="B74" s="3" t="s">
        <v>50</v>
      </c>
      <c r="C74" s="3">
        <v>1000</v>
      </c>
      <c r="D74" s="10">
        <v>40420</v>
      </c>
      <c r="E74" s="4">
        <v>0.83124999999999993</v>
      </c>
      <c r="F74" s="10">
        <v>40420</v>
      </c>
      <c r="G74" s="4">
        <v>0.9</v>
      </c>
      <c r="H74" s="6">
        <v>32.950499999999998</v>
      </c>
      <c r="I74" s="6">
        <v>-117.88079999999999</v>
      </c>
      <c r="J74" s="6">
        <v>32.966500000000003</v>
      </c>
      <c r="K74" s="6">
        <v>-117.8588</v>
      </c>
      <c r="L74" s="3">
        <v>1</v>
      </c>
      <c r="M74" s="3">
        <v>9</v>
      </c>
      <c r="N74" s="3">
        <v>420</v>
      </c>
      <c r="O74" s="3">
        <v>424.61799999999999</v>
      </c>
      <c r="P74" s="3">
        <v>7.8239000000000001</v>
      </c>
      <c r="Q74" s="3">
        <v>2</v>
      </c>
      <c r="R74" s="13">
        <v>34.2744</v>
      </c>
      <c r="S74" s="16">
        <v>2</v>
      </c>
      <c r="T74" s="13">
        <v>34.275599999999997</v>
      </c>
      <c r="U74" s="18">
        <v>2</v>
      </c>
      <c r="V74" s="3"/>
      <c r="W74" s="18">
        <v>9</v>
      </c>
      <c r="X74" s="19"/>
      <c r="Y74" s="18">
        <v>9</v>
      </c>
      <c r="Z74" s="19"/>
      <c r="AA74" s="18">
        <v>9</v>
      </c>
      <c r="AB74" s="21"/>
      <c r="AC74" s="18">
        <v>9</v>
      </c>
      <c r="AD74" s="21"/>
      <c r="AE74" s="18">
        <v>9</v>
      </c>
      <c r="AF74" s="18"/>
      <c r="AG74" s="18">
        <v>9</v>
      </c>
      <c r="AH74" s="21"/>
      <c r="AI74" s="18">
        <v>9</v>
      </c>
      <c r="AJ74" s="21"/>
      <c r="AK74" s="18">
        <v>9</v>
      </c>
      <c r="AL74" s="25"/>
      <c r="AM74" s="20">
        <v>9</v>
      </c>
      <c r="AO74" s="3">
        <v>9</v>
      </c>
    </row>
    <row r="75" spans="1:41" x14ac:dyDescent="0.25">
      <c r="A75" s="3" t="s">
        <v>49</v>
      </c>
      <c r="B75" s="3" t="s">
        <v>50</v>
      </c>
      <c r="C75" s="3">
        <v>1000</v>
      </c>
      <c r="D75" s="10">
        <v>40420</v>
      </c>
      <c r="E75" s="4">
        <v>0.83124999999999993</v>
      </c>
      <c r="F75" s="10">
        <v>40420</v>
      </c>
      <c r="G75" s="4">
        <v>0.9</v>
      </c>
      <c r="H75" s="6">
        <v>32.950499999999998</v>
      </c>
      <c r="I75" s="6">
        <v>-117.88079999999999</v>
      </c>
      <c r="J75" s="6">
        <v>32.966500000000003</v>
      </c>
      <c r="K75" s="6">
        <v>-117.8588</v>
      </c>
      <c r="L75" s="3">
        <v>1</v>
      </c>
      <c r="M75" s="3">
        <v>10</v>
      </c>
      <c r="N75" s="3">
        <v>29</v>
      </c>
      <c r="O75" s="3">
        <v>29.488</v>
      </c>
      <c r="P75" s="3">
        <v>12.0273</v>
      </c>
      <c r="Q75" s="3">
        <v>2</v>
      </c>
      <c r="R75" s="13">
        <v>33.42</v>
      </c>
      <c r="S75" s="16">
        <v>9</v>
      </c>
      <c r="U75" s="18">
        <v>9</v>
      </c>
      <c r="V75" s="19"/>
      <c r="W75" s="18">
        <v>9</v>
      </c>
      <c r="X75" s="19"/>
      <c r="Y75" s="3">
        <v>9</v>
      </c>
      <c r="Z75" s="19"/>
      <c r="AA75" s="3">
        <v>9</v>
      </c>
      <c r="AB75" s="21"/>
      <c r="AC75" s="3">
        <v>9</v>
      </c>
      <c r="AD75" s="21"/>
      <c r="AE75" s="3">
        <v>9</v>
      </c>
      <c r="AF75" s="18"/>
      <c r="AG75" s="3">
        <v>9</v>
      </c>
      <c r="AH75" s="21"/>
      <c r="AI75" s="3">
        <v>9</v>
      </c>
      <c r="AJ75" s="21"/>
      <c r="AK75" s="3">
        <v>9</v>
      </c>
      <c r="AL75" s="41">
        <v>1.31935</v>
      </c>
      <c r="AM75" s="18">
        <v>2</v>
      </c>
      <c r="AO75" s="3">
        <v>9</v>
      </c>
    </row>
    <row r="76" spans="1:41" x14ac:dyDescent="0.25">
      <c r="A76" s="3" t="s">
        <v>49</v>
      </c>
      <c r="B76" s="3" t="s">
        <v>50</v>
      </c>
      <c r="C76" s="3">
        <v>1000</v>
      </c>
      <c r="D76" s="10">
        <v>40420</v>
      </c>
      <c r="E76" s="4">
        <v>0.83124999999999993</v>
      </c>
      <c r="F76" s="10">
        <v>40420</v>
      </c>
      <c r="G76" s="4">
        <v>0.9</v>
      </c>
      <c r="H76" s="6">
        <v>32.950499999999998</v>
      </c>
      <c r="I76" s="6">
        <v>-117.88079999999999</v>
      </c>
      <c r="J76" s="6">
        <v>32.966500000000003</v>
      </c>
      <c r="K76" s="6">
        <v>-117.8588</v>
      </c>
      <c r="L76" s="3">
        <v>1</v>
      </c>
      <c r="M76" s="3">
        <v>11</v>
      </c>
      <c r="N76" s="3">
        <v>8</v>
      </c>
      <c r="O76" s="3">
        <v>8.5890000000000004</v>
      </c>
      <c r="P76" s="3">
        <v>19.2105</v>
      </c>
      <c r="Q76" s="3">
        <v>2</v>
      </c>
      <c r="R76" s="13">
        <v>33.540100000000002</v>
      </c>
      <c r="S76" s="16">
        <v>9</v>
      </c>
      <c r="U76" s="18">
        <v>9</v>
      </c>
      <c r="V76" s="27"/>
      <c r="W76" s="18">
        <v>9</v>
      </c>
      <c r="X76" s="19"/>
      <c r="Y76" s="8">
        <v>9</v>
      </c>
      <c r="Z76" s="19"/>
      <c r="AA76" s="8">
        <v>9</v>
      </c>
      <c r="AB76" s="21"/>
      <c r="AC76" s="8">
        <v>9</v>
      </c>
      <c r="AD76" s="21"/>
      <c r="AE76" s="8">
        <v>9</v>
      </c>
      <c r="AF76" s="18"/>
      <c r="AG76" s="8">
        <v>9</v>
      </c>
      <c r="AH76" s="21"/>
      <c r="AI76" s="8">
        <v>9</v>
      </c>
      <c r="AJ76" s="21"/>
      <c r="AK76" s="8">
        <v>9</v>
      </c>
      <c r="AL76" s="28"/>
      <c r="AM76" s="18">
        <v>9</v>
      </c>
      <c r="AO76" s="3">
        <v>9</v>
      </c>
    </row>
    <row r="77" spans="1:41" x14ac:dyDescent="0.25">
      <c r="A77" s="3" t="s">
        <v>49</v>
      </c>
      <c r="B77" s="3" t="s">
        <v>50</v>
      </c>
      <c r="C77" s="3">
        <v>1000</v>
      </c>
      <c r="D77" s="10">
        <v>40420</v>
      </c>
      <c r="E77" s="4">
        <v>0.83124999999999993</v>
      </c>
      <c r="F77" s="10">
        <v>40420</v>
      </c>
      <c r="G77" s="4">
        <v>0.9</v>
      </c>
      <c r="H77" s="6">
        <v>32.950499999999998</v>
      </c>
      <c r="I77" s="6">
        <v>-117.88079999999999</v>
      </c>
      <c r="J77" s="6">
        <v>32.966500000000003</v>
      </c>
      <c r="K77" s="6">
        <v>-117.8588</v>
      </c>
      <c r="L77" s="3">
        <v>1</v>
      </c>
      <c r="M77" s="3">
        <v>12</v>
      </c>
      <c r="N77" s="3">
        <v>8</v>
      </c>
      <c r="O77" s="3">
        <v>8.702</v>
      </c>
      <c r="P77" s="3">
        <v>19.275300000000001</v>
      </c>
      <c r="Q77" s="3">
        <v>2</v>
      </c>
      <c r="R77" s="13">
        <v>33.543500000000002</v>
      </c>
      <c r="S77" s="16">
        <v>2</v>
      </c>
      <c r="T77" s="13">
        <v>33.542200000000001</v>
      </c>
      <c r="U77" s="18">
        <v>2</v>
      </c>
      <c r="V77" s="6">
        <v>5.6950000000000003</v>
      </c>
      <c r="W77" s="18">
        <v>2</v>
      </c>
      <c r="X77" s="24"/>
      <c r="Y77" s="8">
        <v>9</v>
      </c>
      <c r="Z77" s="24"/>
      <c r="AA77" s="8">
        <v>9</v>
      </c>
      <c r="AB77" s="21"/>
      <c r="AC77" s="8">
        <v>9</v>
      </c>
      <c r="AD77" s="21"/>
      <c r="AE77" s="8">
        <v>9</v>
      </c>
      <c r="AF77" s="18"/>
      <c r="AG77" s="8">
        <v>9</v>
      </c>
      <c r="AH77" s="21"/>
      <c r="AI77" s="8">
        <v>9</v>
      </c>
      <c r="AJ77" s="21"/>
      <c r="AK77" s="8">
        <v>9</v>
      </c>
      <c r="AL77" s="26">
        <v>0.22755</v>
      </c>
      <c r="AM77" s="18">
        <v>2</v>
      </c>
      <c r="AO77" s="3">
        <v>9</v>
      </c>
    </row>
    <row r="78" spans="1:41" x14ac:dyDescent="0.25">
      <c r="A78" s="3" t="s">
        <v>49</v>
      </c>
      <c r="B78" s="3" t="s">
        <v>50</v>
      </c>
      <c r="D78" s="10">
        <v>40422</v>
      </c>
      <c r="E78" s="4">
        <v>0.10069444444444443</v>
      </c>
      <c r="F78" s="10">
        <v>40422</v>
      </c>
      <c r="G78" s="5"/>
      <c r="H78" s="6">
        <v>33.423699999999997</v>
      </c>
      <c r="I78" s="6">
        <v>-121.398</v>
      </c>
      <c r="J78" s="6"/>
      <c r="K78" s="6"/>
      <c r="L78" s="3">
        <v>2</v>
      </c>
      <c r="M78" s="3">
        <v>1</v>
      </c>
      <c r="N78" s="3">
        <v>60</v>
      </c>
      <c r="O78" s="3">
        <v>59.445999999999998</v>
      </c>
      <c r="P78" s="3">
        <v>10.3003</v>
      </c>
      <c r="Q78" s="3">
        <v>2</v>
      </c>
      <c r="R78" s="13">
        <v>33.287500000000001</v>
      </c>
      <c r="S78" s="16">
        <v>9</v>
      </c>
      <c r="U78" s="18">
        <v>9</v>
      </c>
      <c r="V78" s="6">
        <v>4.7050000000000001</v>
      </c>
      <c r="W78" s="18">
        <v>2</v>
      </c>
      <c r="X78" s="24"/>
      <c r="Y78" s="8">
        <v>9</v>
      </c>
      <c r="Z78" s="24"/>
      <c r="AA78" s="8">
        <v>9</v>
      </c>
      <c r="AB78" s="21"/>
      <c r="AC78" s="8">
        <v>9</v>
      </c>
      <c r="AD78" s="21"/>
      <c r="AE78" s="8">
        <v>9</v>
      </c>
      <c r="AF78" s="18"/>
      <c r="AG78" s="8">
        <v>9</v>
      </c>
      <c r="AH78" s="21"/>
      <c r="AI78" s="8">
        <v>9</v>
      </c>
      <c r="AJ78" s="21"/>
      <c r="AK78" s="8">
        <v>9</v>
      </c>
      <c r="AL78" s="28">
        <v>0.12570000000000001</v>
      </c>
      <c r="AM78" s="18">
        <v>2</v>
      </c>
      <c r="AO78" s="3">
        <v>9</v>
      </c>
    </row>
    <row r="79" spans="1:41" x14ac:dyDescent="0.25">
      <c r="A79" s="3" t="s">
        <v>49</v>
      </c>
      <c r="B79" s="3" t="s">
        <v>50</v>
      </c>
      <c r="D79" s="10">
        <v>40422</v>
      </c>
      <c r="E79" s="4">
        <v>0.10069444444444443</v>
      </c>
      <c r="F79" s="10">
        <v>40422</v>
      </c>
      <c r="G79" s="5"/>
      <c r="H79" s="6">
        <v>33.423699999999997</v>
      </c>
      <c r="I79" s="6">
        <v>-121.398</v>
      </c>
      <c r="J79" s="6"/>
      <c r="K79" s="6"/>
      <c r="L79" s="3">
        <v>2</v>
      </c>
      <c r="M79" s="3">
        <v>2</v>
      </c>
      <c r="N79" s="3">
        <v>60</v>
      </c>
      <c r="O79" s="3">
        <v>59.515999999999998</v>
      </c>
      <c r="P79" s="3">
        <v>10.2499</v>
      </c>
      <c r="Q79" s="3">
        <v>2</v>
      </c>
      <c r="R79" s="13">
        <v>33.3157</v>
      </c>
      <c r="S79" s="16">
        <v>9</v>
      </c>
      <c r="T79" s="29"/>
      <c r="U79" s="3">
        <v>9</v>
      </c>
      <c r="V79" s="6"/>
      <c r="W79" s="3">
        <v>9</v>
      </c>
      <c r="X79" s="42">
        <v>2107.6999999999998</v>
      </c>
      <c r="Y79" s="8">
        <v>2</v>
      </c>
      <c r="Z79" s="42">
        <v>2218.6999999999998</v>
      </c>
      <c r="AA79" s="3">
        <v>2</v>
      </c>
      <c r="AB79" s="7">
        <v>16.5</v>
      </c>
      <c r="AC79" s="3">
        <v>2</v>
      </c>
      <c r="AD79" s="7">
        <v>0.08</v>
      </c>
      <c r="AE79" s="3">
        <v>2</v>
      </c>
      <c r="AF79" s="7">
        <v>0</v>
      </c>
      <c r="AG79" s="3">
        <v>2</v>
      </c>
      <c r="AH79" s="7">
        <v>1.38</v>
      </c>
      <c r="AI79" s="3">
        <v>2</v>
      </c>
      <c r="AJ79" s="7">
        <v>15.8</v>
      </c>
      <c r="AK79" s="3">
        <v>2</v>
      </c>
      <c r="AM79" s="3">
        <v>9</v>
      </c>
      <c r="AO79" s="3">
        <v>9</v>
      </c>
    </row>
    <row r="80" spans="1:41" x14ac:dyDescent="0.25">
      <c r="A80" s="3" t="s">
        <v>49</v>
      </c>
      <c r="B80" s="3" t="s">
        <v>50</v>
      </c>
      <c r="D80" s="10">
        <v>40422</v>
      </c>
      <c r="E80" s="4">
        <v>0.10069444444444443</v>
      </c>
      <c r="F80" s="10">
        <v>40422</v>
      </c>
      <c r="G80" s="5"/>
      <c r="H80" s="6">
        <v>33.423699999999997</v>
      </c>
      <c r="I80" s="6">
        <v>-121.398</v>
      </c>
      <c r="J80" s="6"/>
      <c r="K80" s="6"/>
      <c r="L80" s="3">
        <v>2</v>
      </c>
      <c r="M80" s="3">
        <v>3</v>
      </c>
      <c r="N80" s="3">
        <v>60</v>
      </c>
      <c r="O80" s="3">
        <v>59.463000000000001</v>
      </c>
      <c r="P80" s="3">
        <v>10.2546</v>
      </c>
      <c r="Q80" s="3">
        <v>2</v>
      </c>
      <c r="R80" s="13">
        <v>33.313899999999997</v>
      </c>
      <c r="S80" s="16">
        <v>9</v>
      </c>
      <c r="U80" s="8">
        <v>9</v>
      </c>
      <c r="V80" s="31"/>
      <c r="W80" s="8">
        <v>9</v>
      </c>
      <c r="X80" s="32"/>
      <c r="Y80" s="8">
        <v>9</v>
      </c>
      <c r="Z80" s="32"/>
      <c r="AA80" s="8">
        <v>9</v>
      </c>
      <c r="AB80" s="7">
        <v>16.37</v>
      </c>
      <c r="AC80" s="8">
        <v>2</v>
      </c>
      <c r="AD80" s="7">
        <v>0.08</v>
      </c>
      <c r="AE80" s="8">
        <v>2</v>
      </c>
      <c r="AF80" s="7">
        <v>0</v>
      </c>
      <c r="AG80" s="8">
        <v>2</v>
      </c>
      <c r="AH80" s="7">
        <v>1.37</v>
      </c>
      <c r="AI80" s="8">
        <v>2</v>
      </c>
      <c r="AJ80" s="7">
        <v>15.1</v>
      </c>
      <c r="AK80" s="8">
        <v>2</v>
      </c>
      <c r="AL80" s="3">
        <v>0.13489999999999999</v>
      </c>
      <c r="AM80" s="3">
        <v>2</v>
      </c>
      <c r="AO80" s="3">
        <v>9</v>
      </c>
    </row>
    <row r="81" spans="1:41" x14ac:dyDescent="0.25">
      <c r="A81" s="3" t="s">
        <v>49</v>
      </c>
      <c r="B81" s="3" t="s">
        <v>50</v>
      </c>
      <c r="D81" s="10">
        <v>40422</v>
      </c>
      <c r="E81" s="4">
        <v>0.10069444444444443</v>
      </c>
      <c r="F81" s="10">
        <v>40422</v>
      </c>
      <c r="G81" s="5"/>
      <c r="H81" s="6">
        <v>33.423699999999997</v>
      </c>
      <c r="I81" s="6">
        <v>-121.398</v>
      </c>
      <c r="J81" s="6"/>
      <c r="K81" s="6"/>
      <c r="L81" s="3">
        <v>2</v>
      </c>
      <c r="M81" s="3">
        <v>4</v>
      </c>
      <c r="N81" s="3">
        <v>48</v>
      </c>
      <c r="O81" s="3">
        <v>48.173000000000002</v>
      </c>
      <c r="P81" s="3">
        <v>11.036199999999999</v>
      </c>
      <c r="Q81" s="3">
        <v>2</v>
      </c>
      <c r="R81" s="13">
        <v>33.224600000000002</v>
      </c>
      <c r="S81" s="16">
        <v>9</v>
      </c>
      <c r="T81" s="33"/>
      <c r="U81" s="8">
        <v>9</v>
      </c>
      <c r="V81" s="6">
        <v>5</v>
      </c>
      <c r="W81" s="8">
        <v>2</v>
      </c>
      <c r="X81" s="32"/>
      <c r="Y81" s="8">
        <v>9</v>
      </c>
      <c r="Z81" s="32"/>
      <c r="AA81" s="8">
        <v>9</v>
      </c>
      <c r="AC81" s="8">
        <v>9</v>
      </c>
      <c r="AD81" s="31"/>
      <c r="AE81" s="8">
        <v>9</v>
      </c>
      <c r="AF81" s="8"/>
      <c r="AG81" s="8">
        <v>9</v>
      </c>
      <c r="AH81" s="31"/>
      <c r="AI81" s="8">
        <v>9</v>
      </c>
      <c r="AJ81" s="31"/>
      <c r="AK81" s="8">
        <v>9</v>
      </c>
      <c r="AL81" s="3">
        <v>0.2903</v>
      </c>
      <c r="AM81" s="3">
        <v>2</v>
      </c>
      <c r="AO81" s="3">
        <v>9</v>
      </c>
    </row>
    <row r="82" spans="1:41" x14ac:dyDescent="0.25">
      <c r="A82" s="3" t="s">
        <v>49</v>
      </c>
      <c r="B82" s="3" t="s">
        <v>50</v>
      </c>
      <c r="D82" s="10">
        <v>40422</v>
      </c>
      <c r="E82" s="4">
        <v>0.10069444444444443</v>
      </c>
      <c r="F82" s="10">
        <v>40422</v>
      </c>
      <c r="G82" s="5"/>
      <c r="H82" s="6">
        <v>33.423699999999997</v>
      </c>
      <c r="I82" s="6">
        <v>-121.398</v>
      </c>
      <c r="J82" s="6"/>
      <c r="K82" s="6"/>
      <c r="L82" s="3">
        <v>2</v>
      </c>
      <c r="M82" s="3">
        <v>5</v>
      </c>
      <c r="N82" s="3">
        <v>48</v>
      </c>
      <c r="O82" s="3">
        <v>48.073999999999998</v>
      </c>
      <c r="P82" s="3">
        <v>11.0467</v>
      </c>
      <c r="Q82" s="3">
        <v>2</v>
      </c>
      <c r="R82" s="13">
        <v>33.226599999999998</v>
      </c>
      <c r="S82" s="16">
        <v>9</v>
      </c>
      <c r="T82" s="34"/>
      <c r="U82" s="8">
        <v>9</v>
      </c>
      <c r="V82" s="31"/>
      <c r="W82" s="8">
        <v>9</v>
      </c>
      <c r="X82" s="42">
        <v>2082.3000000000002</v>
      </c>
      <c r="Y82" s="8">
        <v>2</v>
      </c>
      <c r="Z82" s="42">
        <v>2217</v>
      </c>
      <c r="AA82" s="8">
        <v>2</v>
      </c>
      <c r="AB82" s="7">
        <v>12.55</v>
      </c>
      <c r="AC82" s="8">
        <v>2</v>
      </c>
      <c r="AD82" s="7">
        <v>0.17</v>
      </c>
      <c r="AE82" s="8">
        <v>2</v>
      </c>
      <c r="AF82" s="7">
        <v>0.31</v>
      </c>
      <c r="AG82" s="8">
        <v>2</v>
      </c>
      <c r="AH82" s="7">
        <v>1.17</v>
      </c>
      <c r="AI82" s="8">
        <v>2</v>
      </c>
      <c r="AJ82" s="7">
        <v>11.1</v>
      </c>
      <c r="AK82" s="8">
        <v>2</v>
      </c>
      <c r="AM82" s="3">
        <v>9</v>
      </c>
      <c r="AO82" s="3">
        <v>9</v>
      </c>
    </row>
    <row r="83" spans="1:41" x14ac:dyDescent="0.25">
      <c r="A83" s="3" t="s">
        <v>49</v>
      </c>
      <c r="B83" s="3" t="s">
        <v>50</v>
      </c>
      <c r="D83" s="10">
        <v>40422</v>
      </c>
      <c r="E83" s="4">
        <v>0.10069444444444443</v>
      </c>
      <c r="F83" s="10">
        <v>40422</v>
      </c>
      <c r="G83" s="5"/>
      <c r="H83" s="6">
        <v>33.423699999999997</v>
      </c>
      <c r="I83" s="6">
        <v>-121.398</v>
      </c>
      <c r="J83" s="6"/>
      <c r="K83" s="6"/>
      <c r="L83" s="3">
        <v>2</v>
      </c>
      <c r="M83" s="3">
        <v>6</v>
      </c>
      <c r="N83" s="3">
        <v>48</v>
      </c>
      <c r="O83" s="3">
        <v>47.485999999999997</v>
      </c>
      <c r="P83" s="3">
        <v>11.0509</v>
      </c>
      <c r="Q83" s="3">
        <v>2</v>
      </c>
      <c r="R83" s="13">
        <v>33.226300000000002</v>
      </c>
      <c r="S83" s="16">
        <v>2</v>
      </c>
      <c r="T83" s="13">
        <v>33.226199999999999</v>
      </c>
      <c r="U83" s="8">
        <v>2</v>
      </c>
      <c r="V83" s="35"/>
      <c r="W83" s="8">
        <v>9</v>
      </c>
      <c r="X83" s="31"/>
      <c r="Y83" s="8">
        <v>9</v>
      </c>
      <c r="Z83" s="31"/>
      <c r="AA83" s="8">
        <v>9</v>
      </c>
      <c r="AC83" s="8">
        <v>9</v>
      </c>
      <c r="AD83" s="31"/>
      <c r="AE83" s="8">
        <v>9</v>
      </c>
      <c r="AF83" s="8"/>
      <c r="AG83" s="8">
        <v>9</v>
      </c>
      <c r="AH83" s="36"/>
      <c r="AI83" s="8">
        <v>9</v>
      </c>
      <c r="AJ83" s="31"/>
      <c r="AK83" s="8">
        <v>9</v>
      </c>
      <c r="AM83" s="3">
        <v>9</v>
      </c>
      <c r="AO83" s="3">
        <v>9</v>
      </c>
    </row>
    <row r="84" spans="1:41" x14ac:dyDescent="0.25">
      <c r="A84" s="3" t="s">
        <v>49</v>
      </c>
      <c r="B84" s="3" t="s">
        <v>50</v>
      </c>
      <c r="D84" s="10">
        <v>40422</v>
      </c>
      <c r="E84" s="4">
        <v>0.10069444444444443</v>
      </c>
      <c r="F84" s="10">
        <v>40422</v>
      </c>
      <c r="G84" s="5"/>
      <c r="H84" s="6">
        <v>33.423699999999997</v>
      </c>
      <c r="I84" s="6">
        <v>-121.398</v>
      </c>
      <c r="J84" s="6"/>
      <c r="K84" s="6"/>
      <c r="L84" s="3">
        <v>2</v>
      </c>
      <c r="M84" s="3">
        <v>7</v>
      </c>
      <c r="N84" s="3">
        <v>40</v>
      </c>
      <c r="O84" s="3">
        <v>39.424999999999997</v>
      </c>
      <c r="P84" s="3">
        <v>11.6661</v>
      </c>
      <c r="Q84" s="3">
        <v>2</v>
      </c>
      <c r="R84" s="13">
        <v>33.240600000000001</v>
      </c>
      <c r="S84" s="16">
        <v>9</v>
      </c>
      <c r="T84" s="37"/>
      <c r="U84" s="8">
        <v>9</v>
      </c>
      <c r="V84" s="6">
        <v>5.1529999999999996</v>
      </c>
      <c r="W84" s="8">
        <v>2</v>
      </c>
      <c r="X84" s="31"/>
      <c r="Y84" s="8">
        <v>9</v>
      </c>
      <c r="Z84" s="31"/>
      <c r="AA84" s="8">
        <v>9</v>
      </c>
      <c r="AC84" s="8">
        <v>9</v>
      </c>
      <c r="AD84" s="31"/>
      <c r="AE84" s="8">
        <v>9</v>
      </c>
      <c r="AF84" s="8"/>
      <c r="AG84" s="8">
        <v>9</v>
      </c>
      <c r="AH84" s="31"/>
      <c r="AI84" s="8">
        <v>9</v>
      </c>
      <c r="AJ84" s="31"/>
      <c r="AK84" s="8">
        <v>9</v>
      </c>
      <c r="AL84" s="3">
        <v>0.58299999999999996</v>
      </c>
      <c r="AM84" s="3">
        <v>2</v>
      </c>
      <c r="AO84" s="3">
        <v>9</v>
      </c>
    </row>
    <row r="85" spans="1:41" x14ac:dyDescent="0.25">
      <c r="A85" s="3" t="s">
        <v>49</v>
      </c>
      <c r="B85" s="3" t="s">
        <v>50</v>
      </c>
      <c r="D85" s="10">
        <v>40422</v>
      </c>
      <c r="E85" s="4">
        <v>0.10069444444444443</v>
      </c>
      <c r="F85" s="10">
        <v>40422</v>
      </c>
      <c r="G85" s="5"/>
      <c r="H85" s="6">
        <v>33.423699999999997</v>
      </c>
      <c r="I85" s="6">
        <v>-121.398</v>
      </c>
      <c r="J85" s="6"/>
      <c r="K85" s="6"/>
      <c r="L85" s="3">
        <v>2</v>
      </c>
      <c r="M85" s="3">
        <v>8</v>
      </c>
      <c r="N85" s="3">
        <v>40</v>
      </c>
      <c r="O85" s="3">
        <v>39.585000000000001</v>
      </c>
      <c r="P85" s="3">
        <v>11.5145</v>
      </c>
      <c r="Q85" s="3">
        <v>2</v>
      </c>
      <c r="R85" s="13">
        <v>33.224299999999999</v>
      </c>
      <c r="S85" s="16">
        <v>9</v>
      </c>
      <c r="T85" s="37"/>
      <c r="U85" s="8">
        <v>9</v>
      </c>
      <c r="V85" s="6"/>
      <c r="W85" s="8">
        <v>9</v>
      </c>
      <c r="X85" s="31">
        <v>2076.8000000000002</v>
      </c>
      <c r="Y85" s="8">
        <v>2</v>
      </c>
      <c r="Z85" s="31">
        <v>2215</v>
      </c>
      <c r="AA85" s="8">
        <v>2</v>
      </c>
      <c r="AB85" s="7">
        <v>10.88</v>
      </c>
      <c r="AC85" s="8">
        <v>2</v>
      </c>
      <c r="AD85" s="7">
        <v>0.22</v>
      </c>
      <c r="AE85" s="8">
        <v>2</v>
      </c>
      <c r="AF85" s="7">
        <v>0.59</v>
      </c>
      <c r="AG85" s="8">
        <v>2</v>
      </c>
      <c r="AH85" s="7">
        <v>1.1599999999999999</v>
      </c>
      <c r="AI85" s="8">
        <v>2</v>
      </c>
      <c r="AJ85" s="7">
        <v>9.5</v>
      </c>
      <c r="AK85" s="8">
        <v>2</v>
      </c>
      <c r="AM85" s="3">
        <v>9</v>
      </c>
      <c r="AO85" s="3">
        <v>9</v>
      </c>
    </row>
    <row r="86" spans="1:41" x14ac:dyDescent="0.25">
      <c r="A86" s="3" t="s">
        <v>49</v>
      </c>
      <c r="B86" s="3" t="s">
        <v>50</v>
      </c>
      <c r="D86" s="10">
        <v>40422</v>
      </c>
      <c r="E86" s="4">
        <v>0.10069444444444443</v>
      </c>
      <c r="F86" s="10">
        <v>40422</v>
      </c>
      <c r="G86" s="5"/>
      <c r="H86" s="6">
        <v>33.423699999999997</v>
      </c>
      <c r="I86" s="6">
        <v>-121.398</v>
      </c>
      <c r="J86" s="6"/>
      <c r="K86" s="6"/>
      <c r="L86" s="3">
        <v>2</v>
      </c>
      <c r="M86" s="3">
        <v>9</v>
      </c>
      <c r="N86" s="3">
        <v>40</v>
      </c>
      <c r="O86" s="3">
        <v>39.523000000000003</v>
      </c>
      <c r="P86" s="3">
        <v>11.632300000000001</v>
      </c>
      <c r="Q86" s="3">
        <v>2</v>
      </c>
      <c r="R86" s="13">
        <v>33.253500000000003</v>
      </c>
      <c r="S86" s="16">
        <v>9</v>
      </c>
      <c r="U86" s="3">
        <v>9</v>
      </c>
      <c r="W86" s="3">
        <v>9</v>
      </c>
      <c r="X86" s="30"/>
      <c r="Y86" s="3">
        <v>9</v>
      </c>
      <c r="Z86" s="30"/>
      <c r="AA86" s="3">
        <v>9</v>
      </c>
      <c r="AB86" s="7">
        <v>10.33</v>
      </c>
      <c r="AC86" s="3">
        <v>2</v>
      </c>
      <c r="AD86" s="7">
        <v>0.23</v>
      </c>
      <c r="AE86" s="3">
        <v>2</v>
      </c>
      <c r="AF86" s="7">
        <v>0.8</v>
      </c>
      <c r="AG86" s="3">
        <v>2</v>
      </c>
      <c r="AH86" s="7">
        <v>1.1000000000000001</v>
      </c>
      <c r="AI86" s="3">
        <v>2</v>
      </c>
      <c r="AJ86" s="7">
        <v>8.9</v>
      </c>
      <c r="AK86" s="3">
        <v>2</v>
      </c>
      <c r="AL86" s="3">
        <v>0.46639999999999998</v>
      </c>
      <c r="AM86" s="3">
        <v>2</v>
      </c>
      <c r="AO86" s="3">
        <v>9</v>
      </c>
    </row>
    <row r="87" spans="1:41" x14ac:dyDescent="0.25">
      <c r="A87" s="3" t="s">
        <v>49</v>
      </c>
      <c r="B87" s="3" t="s">
        <v>50</v>
      </c>
      <c r="D87" s="10">
        <v>40422</v>
      </c>
      <c r="E87" s="4">
        <v>0.10069444444444443</v>
      </c>
      <c r="F87" s="10">
        <v>40422</v>
      </c>
      <c r="G87" s="5"/>
      <c r="H87" s="6">
        <v>33.423699999999997</v>
      </c>
      <c r="I87" s="6">
        <v>-121.398</v>
      </c>
      <c r="J87" s="6"/>
      <c r="K87" s="6"/>
      <c r="L87" s="3">
        <v>2</v>
      </c>
      <c r="M87" s="3">
        <v>10</v>
      </c>
      <c r="N87" s="3">
        <v>15</v>
      </c>
      <c r="O87" s="3">
        <v>15.087</v>
      </c>
      <c r="P87" s="3">
        <v>15.187099999999999</v>
      </c>
      <c r="Q87" s="3">
        <v>2</v>
      </c>
      <c r="R87" s="13">
        <v>33.570900000000002</v>
      </c>
      <c r="S87" s="16">
        <v>9</v>
      </c>
      <c r="T87" s="38"/>
      <c r="U87" s="3">
        <v>9</v>
      </c>
      <c r="V87" s="6">
        <v>5.93</v>
      </c>
      <c r="W87" s="3">
        <v>2</v>
      </c>
      <c r="Y87" s="3">
        <v>9</v>
      </c>
      <c r="AA87" s="3">
        <v>9</v>
      </c>
      <c r="AC87" s="3">
        <v>9</v>
      </c>
      <c r="AD87" s="31"/>
      <c r="AE87" s="3">
        <v>9</v>
      </c>
      <c r="AG87" s="3">
        <v>9</v>
      </c>
      <c r="AH87" s="36"/>
      <c r="AI87" s="3">
        <v>9</v>
      </c>
      <c r="AJ87" s="31"/>
      <c r="AK87" s="3">
        <v>9</v>
      </c>
      <c r="AL87" s="3">
        <v>0.91679999999999995</v>
      </c>
      <c r="AM87" s="3">
        <v>2</v>
      </c>
      <c r="AO87" s="3">
        <v>9</v>
      </c>
    </row>
    <row r="88" spans="1:41" x14ac:dyDescent="0.25">
      <c r="A88" s="3" t="s">
        <v>49</v>
      </c>
      <c r="B88" s="3" t="s">
        <v>50</v>
      </c>
      <c r="D88" s="10">
        <v>40422</v>
      </c>
      <c r="E88" s="4">
        <v>0.10069444444444443</v>
      </c>
      <c r="F88" s="10">
        <v>40422</v>
      </c>
      <c r="G88" s="5"/>
      <c r="H88" s="6">
        <v>33.423699999999997</v>
      </c>
      <c r="I88" s="6">
        <v>-121.398</v>
      </c>
      <c r="J88" s="6"/>
      <c r="K88" s="6"/>
      <c r="L88" s="3">
        <v>2</v>
      </c>
      <c r="M88" s="3">
        <v>11</v>
      </c>
      <c r="N88" s="3">
        <v>15</v>
      </c>
      <c r="O88" s="3">
        <v>15.06</v>
      </c>
      <c r="P88" s="3">
        <v>15.1884</v>
      </c>
      <c r="Q88" s="3">
        <v>2</v>
      </c>
      <c r="R88" s="13">
        <v>33.570700000000002</v>
      </c>
      <c r="S88" s="16">
        <v>9</v>
      </c>
      <c r="T88" s="38"/>
      <c r="U88" s="3">
        <v>9</v>
      </c>
      <c r="W88" s="3">
        <v>9</v>
      </c>
      <c r="X88" s="7">
        <v>2028.5</v>
      </c>
      <c r="Y88" s="3">
        <v>2</v>
      </c>
      <c r="Z88" s="7">
        <v>2242.6</v>
      </c>
      <c r="AA88" s="3">
        <v>2</v>
      </c>
      <c r="AB88" s="7">
        <v>2.04</v>
      </c>
      <c r="AC88" s="3">
        <v>2</v>
      </c>
      <c r="AD88" s="7">
        <v>0.1</v>
      </c>
      <c r="AE88" s="3">
        <v>2</v>
      </c>
      <c r="AF88" s="7">
        <v>0.59</v>
      </c>
      <c r="AG88" s="3">
        <v>2</v>
      </c>
      <c r="AH88" s="7">
        <v>0.46</v>
      </c>
      <c r="AI88" s="3">
        <v>2</v>
      </c>
      <c r="AJ88" s="7">
        <v>0.3</v>
      </c>
      <c r="AK88" s="3">
        <v>2</v>
      </c>
      <c r="AM88" s="3">
        <v>9</v>
      </c>
      <c r="AO88" s="3">
        <v>9</v>
      </c>
    </row>
    <row r="89" spans="1:41" x14ac:dyDescent="0.25">
      <c r="A89" s="3" t="s">
        <v>49</v>
      </c>
      <c r="B89" s="3" t="s">
        <v>50</v>
      </c>
      <c r="D89" s="10">
        <v>40422</v>
      </c>
      <c r="E89" s="4">
        <v>0.10069444444444443</v>
      </c>
      <c r="F89" s="10">
        <v>40422</v>
      </c>
      <c r="G89" s="5"/>
      <c r="H89" s="6">
        <v>33.423699999999997</v>
      </c>
      <c r="I89" s="6">
        <v>-121.398</v>
      </c>
      <c r="J89" s="6"/>
      <c r="K89" s="6"/>
      <c r="L89" s="3">
        <v>2</v>
      </c>
      <c r="M89" s="3">
        <v>12</v>
      </c>
      <c r="N89" s="3">
        <v>15</v>
      </c>
      <c r="O89" s="3">
        <v>15.534000000000001</v>
      </c>
      <c r="P89" s="3">
        <v>15.1792</v>
      </c>
      <c r="Q89" s="3">
        <v>2</v>
      </c>
      <c r="R89" s="13">
        <v>33.571100000000001</v>
      </c>
      <c r="S89" s="16">
        <v>2</v>
      </c>
      <c r="T89" s="13">
        <v>33.573</v>
      </c>
      <c r="U89" s="3">
        <v>2</v>
      </c>
      <c r="V89" s="6"/>
      <c r="W89" s="3">
        <v>9</v>
      </c>
      <c r="Y89" s="3">
        <v>9</v>
      </c>
      <c r="AA89" s="3">
        <v>9</v>
      </c>
      <c r="AC89" s="3">
        <v>9</v>
      </c>
      <c r="AE89" s="3">
        <v>9</v>
      </c>
      <c r="AG89" s="3">
        <v>9</v>
      </c>
      <c r="AI89" s="3">
        <v>9</v>
      </c>
      <c r="AK89" s="3">
        <v>9</v>
      </c>
      <c r="AL89" s="3">
        <v>1.0699000000000001</v>
      </c>
      <c r="AM89" s="3">
        <v>2</v>
      </c>
      <c r="AO89" s="3">
        <v>9</v>
      </c>
    </row>
    <row r="90" spans="1:41" x14ac:dyDescent="0.25">
      <c r="A90" s="3" t="s">
        <v>49</v>
      </c>
      <c r="B90" s="3" t="s">
        <v>50</v>
      </c>
      <c r="D90" s="10">
        <v>40422</v>
      </c>
      <c r="E90" s="4">
        <v>0.47638888888888892</v>
      </c>
      <c r="F90" s="10">
        <v>40422</v>
      </c>
      <c r="G90" s="5"/>
      <c r="H90" s="6">
        <v>33.420499999999997</v>
      </c>
      <c r="I90" s="6">
        <v>-122.489</v>
      </c>
      <c r="J90" s="6">
        <v>33.415199999999999</v>
      </c>
      <c r="K90" s="6">
        <v>-122.495</v>
      </c>
      <c r="L90" s="3">
        <v>3</v>
      </c>
      <c r="M90" s="3">
        <v>1</v>
      </c>
      <c r="N90" s="3">
        <v>99</v>
      </c>
      <c r="O90" s="3">
        <v>98.781999999999996</v>
      </c>
      <c r="P90" s="3">
        <v>9.3488000000000007</v>
      </c>
      <c r="Q90" s="3">
        <v>2</v>
      </c>
      <c r="R90" s="13">
        <v>33.568199999999997</v>
      </c>
      <c r="S90" s="16">
        <v>9</v>
      </c>
      <c r="T90" s="38"/>
      <c r="U90" s="3">
        <v>9</v>
      </c>
      <c r="V90" s="6">
        <v>3.7389999999999999</v>
      </c>
      <c r="W90" s="3">
        <v>2</v>
      </c>
      <c r="Y90" s="3">
        <v>9</v>
      </c>
      <c r="AA90" s="3">
        <v>9</v>
      </c>
      <c r="AC90" s="3">
        <v>9</v>
      </c>
      <c r="AE90" s="3">
        <v>9</v>
      </c>
      <c r="AG90" s="3">
        <v>9</v>
      </c>
      <c r="AI90" s="3">
        <v>9</v>
      </c>
      <c r="AK90" s="3">
        <v>9</v>
      </c>
      <c r="AL90" s="3">
        <v>1.52E-2</v>
      </c>
      <c r="AM90" s="3">
        <v>2</v>
      </c>
      <c r="AO90" s="3">
        <v>9</v>
      </c>
    </row>
    <row r="91" spans="1:41" x14ac:dyDescent="0.25">
      <c r="A91" s="3" t="s">
        <v>49</v>
      </c>
      <c r="B91" s="3" t="s">
        <v>50</v>
      </c>
      <c r="D91" s="10">
        <v>40422</v>
      </c>
      <c r="E91" s="4">
        <v>0.47638888888888892</v>
      </c>
      <c r="F91" s="10">
        <v>40422</v>
      </c>
      <c r="G91" s="5"/>
      <c r="H91" s="6">
        <v>33.420499999999997</v>
      </c>
      <c r="I91" s="6">
        <v>-122.489</v>
      </c>
      <c r="J91" s="6">
        <v>33.415199999999999</v>
      </c>
      <c r="K91" s="6">
        <v>-122.495</v>
      </c>
      <c r="L91" s="3">
        <v>3</v>
      </c>
      <c r="M91" s="3">
        <v>2</v>
      </c>
      <c r="N91" s="3">
        <v>99</v>
      </c>
      <c r="O91" s="3">
        <v>99.158000000000001</v>
      </c>
      <c r="P91" s="3">
        <v>9.3333999999999993</v>
      </c>
      <c r="Q91" s="3">
        <v>2</v>
      </c>
      <c r="R91" s="13">
        <v>33.564399999999999</v>
      </c>
      <c r="S91" s="16">
        <v>2</v>
      </c>
      <c r="T91" s="13">
        <v>33.564300000000003</v>
      </c>
      <c r="U91" s="3">
        <v>2</v>
      </c>
      <c r="W91" s="3">
        <v>9</v>
      </c>
      <c r="Y91" s="3">
        <v>9</v>
      </c>
      <c r="AA91" s="3">
        <v>9</v>
      </c>
      <c r="AC91" s="3">
        <v>9</v>
      </c>
      <c r="AE91" s="3">
        <v>9</v>
      </c>
      <c r="AG91" s="3">
        <v>9</v>
      </c>
      <c r="AI91" s="3">
        <v>9</v>
      </c>
      <c r="AK91" s="3">
        <v>9</v>
      </c>
      <c r="AM91" s="3">
        <v>9</v>
      </c>
      <c r="AO91" s="3">
        <v>9</v>
      </c>
    </row>
    <row r="92" spans="1:41" x14ac:dyDescent="0.25">
      <c r="A92" s="3" t="s">
        <v>49</v>
      </c>
      <c r="B92" s="3" t="s">
        <v>50</v>
      </c>
      <c r="D92" s="10">
        <v>40422</v>
      </c>
      <c r="E92" s="4">
        <v>0.47638888888888892</v>
      </c>
      <c r="F92" s="10">
        <v>40422</v>
      </c>
      <c r="G92" s="5"/>
      <c r="H92" s="6">
        <v>33.420499999999997</v>
      </c>
      <c r="I92" s="6">
        <v>-122.489</v>
      </c>
      <c r="J92" s="6">
        <v>33.415199999999999</v>
      </c>
      <c r="K92" s="6">
        <v>-122.495</v>
      </c>
      <c r="L92" s="3">
        <v>3</v>
      </c>
      <c r="M92" s="3">
        <v>3</v>
      </c>
      <c r="N92" s="3">
        <v>39</v>
      </c>
      <c r="O92" s="3">
        <v>39.353000000000002</v>
      </c>
      <c r="P92" s="3">
        <v>11.665699999999999</v>
      </c>
      <c r="Q92" s="3">
        <v>2</v>
      </c>
      <c r="R92" s="13">
        <v>32.934100000000001</v>
      </c>
      <c r="S92" s="16">
        <v>9</v>
      </c>
      <c r="T92" s="38"/>
      <c r="U92" s="3">
        <v>9</v>
      </c>
      <c r="V92" s="6">
        <v>5.6509999999999998</v>
      </c>
      <c r="W92" s="3">
        <v>2</v>
      </c>
      <c r="Y92" s="3">
        <v>9</v>
      </c>
      <c r="AA92" s="3">
        <v>9</v>
      </c>
      <c r="AB92" s="7">
        <v>5.68</v>
      </c>
      <c r="AC92" s="3">
        <v>2</v>
      </c>
      <c r="AD92" s="7">
        <v>0.41</v>
      </c>
      <c r="AE92" s="3">
        <v>2</v>
      </c>
      <c r="AF92" s="7">
        <v>0.13</v>
      </c>
      <c r="AG92" s="3">
        <v>2</v>
      </c>
      <c r="AH92" s="7">
        <v>0.8</v>
      </c>
      <c r="AI92" s="3">
        <v>2</v>
      </c>
      <c r="AJ92" s="7">
        <v>6.3</v>
      </c>
      <c r="AK92" s="3">
        <v>2</v>
      </c>
      <c r="AM92" s="3">
        <v>9</v>
      </c>
      <c r="AO92" s="3">
        <v>9</v>
      </c>
    </row>
    <row r="93" spans="1:41" x14ac:dyDescent="0.25">
      <c r="A93" s="3" t="s">
        <v>49</v>
      </c>
      <c r="B93" s="3" t="s">
        <v>50</v>
      </c>
      <c r="D93" s="10">
        <v>40422</v>
      </c>
      <c r="E93" s="4">
        <v>0.47638888888888892</v>
      </c>
      <c r="F93" s="10">
        <v>40422</v>
      </c>
      <c r="G93" s="5"/>
      <c r="H93" s="6">
        <v>33.420499999999997</v>
      </c>
      <c r="I93" s="6">
        <v>-122.489</v>
      </c>
      <c r="J93" s="6">
        <v>33.415199999999999</v>
      </c>
      <c r="K93" s="6">
        <v>-122.495</v>
      </c>
      <c r="L93" s="3">
        <v>3</v>
      </c>
      <c r="M93" s="3">
        <v>4</v>
      </c>
      <c r="N93" s="3">
        <v>39</v>
      </c>
      <c r="O93" s="3">
        <v>39.311999999999998</v>
      </c>
      <c r="P93" s="3">
        <v>11.680999999999999</v>
      </c>
      <c r="Q93" s="3">
        <v>2</v>
      </c>
      <c r="R93" s="13">
        <v>32.935600000000001</v>
      </c>
      <c r="S93" s="16">
        <v>9</v>
      </c>
      <c r="T93" s="38"/>
      <c r="U93" s="3">
        <v>9</v>
      </c>
      <c r="W93" s="3">
        <v>9</v>
      </c>
      <c r="X93" s="42">
        <v>2036.8</v>
      </c>
      <c r="Y93" s="3">
        <v>2</v>
      </c>
      <c r="Z93" s="42">
        <v>2201.4</v>
      </c>
      <c r="AA93" s="3">
        <v>2</v>
      </c>
      <c r="AC93" s="3">
        <v>9</v>
      </c>
      <c r="AE93" s="3">
        <v>9</v>
      </c>
      <c r="AG93" s="3">
        <v>9</v>
      </c>
      <c r="AI93" s="3">
        <v>9</v>
      </c>
      <c r="AK93" s="3">
        <v>9</v>
      </c>
      <c r="AM93" s="3">
        <v>9</v>
      </c>
      <c r="AO93" s="3">
        <v>9</v>
      </c>
    </row>
    <row r="94" spans="1:41" x14ac:dyDescent="0.25">
      <c r="A94" s="3" t="s">
        <v>49</v>
      </c>
      <c r="B94" s="3" t="s">
        <v>50</v>
      </c>
      <c r="D94" s="10">
        <v>40422</v>
      </c>
      <c r="E94" s="4">
        <v>0.47638888888888892</v>
      </c>
      <c r="F94" s="10">
        <v>40422</v>
      </c>
      <c r="G94" s="5"/>
      <c r="H94" s="6">
        <v>33.420499999999997</v>
      </c>
      <c r="I94" s="6">
        <v>-122.489</v>
      </c>
      <c r="J94" s="6">
        <v>33.415199999999999</v>
      </c>
      <c r="K94" s="6">
        <v>-122.495</v>
      </c>
      <c r="L94" s="3">
        <v>3</v>
      </c>
      <c r="M94" s="3">
        <v>5</v>
      </c>
      <c r="N94" s="3">
        <v>39</v>
      </c>
      <c r="O94" s="3">
        <v>38.81</v>
      </c>
      <c r="P94" s="3">
        <v>11.6517</v>
      </c>
      <c r="Q94" s="3">
        <v>2</v>
      </c>
      <c r="R94" s="13">
        <v>32.937899999999999</v>
      </c>
      <c r="S94" s="16">
        <v>9</v>
      </c>
      <c r="T94" s="38"/>
      <c r="U94" s="3">
        <v>9</v>
      </c>
      <c r="W94" s="3">
        <v>9</v>
      </c>
      <c r="Y94" s="3">
        <v>9</v>
      </c>
      <c r="AA94" s="3">
        <v>9</v>
      </c>
      <c r="AB94" s="7">
        <v>5.88</v>
      </c>
      <c r="AC94" s="3">
        <v>2</v>
      </c>
      <c r="AD94" s="7">
        <v>0.43</v>
      </c>
      <c r="AE94" s="3">
        <v>2</v>
      </c>
      <c r="AF94" s="7">
        <v>0.11</v>
      </c>
      <c r="AG94" s="3">
        <v>2</v>
      </c>
      <c r="AH94" s="7">
        <v>0.78</v>
      </c>
      <c r="AI94" s="3">
        <v>2</v>
      </c>
      <c r="AJ94" s="7">
        <v>6.4</v>
      </c>
      <c r="AK94" s="3">
        <v>2</v>
      </c>
      <c r="AL94" s="3">
        <v>0.62409999999999999</v>
      </c>
      <c r="AM94" s="3">
        <v>2</v>
      </c>
      <c r="AO94" s="3">
        <v>9</v>
      </c>
    </row>
    <row r="95" spans="1:41" x14ac:dyDescent="0.25">
      <c r="A95" s="3" t="s">
        <v>49</v>
      </c>
      <c r="B95" s="3" t="s">
        <v>50</v>
      </c>
      <c r="D95" s="10">
        <v>40422</v>
      </c>
      <c r="E95" s="4">
        <v>0.47638888888888892</v>
      </c>
      <c r="F95" s="10">
        <v>40422</v>
      </c>
      <c r="G95" s="5"/>
      <c r="H95" s="6">
        <v>33.420499999999997</v>
      </c>
      <c r="I95" s="6">
        <v>-122.489</v>
      </c>
      <c r="J95" s="6">
        <v>33.415199999999999</v>
      </c>
      <c r="K95" s="6">
        <v>-122.495</v>
      </c>
      <c r="L95" s="3">
        <v>3</v>
      </c>
      <c r="M95" s="3">
        <v>6</v>
      </c>
      <c r="N95" s="3">
        <v>39</v>
      </c>
      <c r="O95" s="3">
        <v>39.122999999999998</v>
      </c>
      <c r="P95" s="3">
        <v>11.705500000000001</v>
      </c>
      <c r="Q95" s="3">
        <v>2</v>
      </c>
      <c r="R95" s="13">
        <v>32.9373</v>
      </c>
      <c r="S95" s="16">
        <v>9</v>
      </c>
      <c r="T95" s="29"/>
      <c r="U95" s="3">
        <v>9</v>
      </c>
      <c r="W95" s="3">
        <v>9</v>
      </c>
      <c r="X95" s="42">
        <v>2035.7</v>
      </c>
      <c r="Y95" s="3">
        <v>2</v>
      </c>
      <c r="Z95" s="42">
        <v>2201.8000000000002</v>
      </c>
      <c r="AA95" s="3">
        <v>2</v>
      </c>
      <c r="AB95" s="7">
        <v>5.88</v>
      </c>
      <c r="AC95" s="3">
        <v>2</v>
      </c>
      <c r="AD95" s="7">
        <v>0.42</v>
      </c>
      <c r="AE95" s="3">
        <v>2</v>
      </c>
      <c r="AF95" s="7">
        <v>0.13</v>
      </c>
      <c r="AG95" s="3">
        <v>2</v>
      </c>
      <c r="AH95" s="7">
        <v>0.81</v>
      </c>
      <c r="AI95" s="3">
        <v>2</v>
      </c>
      <c r="AJ95" s="7">
        <v>6.5</v>
      </c>
      <c r="AK95" s="3">
        <v>2</v>
      </c>
      <c r="AL95" s="3">
        <v>0.50749999999999995</v>
      </c>
      <c r="AM95" s="3">
        <v>2</v>
      </c>
      <c r="AO95" s="3">
        <v>9</v>
      </c>
    </row>
    <row r="96" spans="1:41" x14ac:dyDescent="0.25">
      <c r="A96" s="3" t="s">
        <v>49</v>
      </c>
      <c r="B96" s="3" t="s">
        <v>50</v>
      </c>
      <c r="D96" s="10">
        <v>40422</v>
      </c>
      <c r="E96" s="4">
        <v>0.47638888888888892</v>
      </c>
      <c r="F96" s="10">
        <v>40422</v>
      </c>
      <c r="G96" s="5"/>
      <c r="H96" s="6">
        <v>33.420499999999997</v>
      </c>
      <c r="I96" s="6">
        <v>-122.489</v>
      </c>
      <c r="J96" s="6">
        <v>33.415199999999999</v>
      </c>
      <c r="K96" s="6">
        <v>-122.495</v>
      </c>
      <c r="L96" s="3">
        <v>3</v>
      </c>
      <c r="M96" s="3">
        <v>7</v>
      </c>
      <c r="N96" s="3">
        <v>20</v>
      </c>
      <c r="O96" s="3">
        <v>21.024000000000001</v>
      </c>
      <c r="P96" s="3">
        <v>15.4582</v>
      </c>
      <c r="Q96" s="3">
        <v>2</v>
      </c>
      <c r="R96" s="13">
        <v>33.323099999999997</v>
      </c>
      <c r="S96" s="16">
        <v>9</v>
      </c>
      <c r="T96" s="29"/>
      <c r="U96" s="3">
        <v>9</v>
      </c>
      <c r="V96" s="6">
        <v>5.8869999999999996</v>
      </c>
      <c r="W96" s="3">
        <v>2</v>
      </c>
      <c r="X96" s="30"/>
      <c r="Y96" s="3">
        <v>9</v>
      </c>
      <c r="Z96" s="30"/>
      <c r="AA96" s="3">
        <v>9</v>
      </c>
      <c r="AC96" s="3">
        <v>9</v>
      </c>
      <c r="AE96" s="3">
        <v>9</v>
      </c>
      <c r="AG96" s="3">
        <v>9</v>
      </c>
      <c r="AI96" s="3">
        <v>9</v>
      </c>
      <c r="AK96" s="3">
        <v>9</v>
      </c>
      <c r="AL96" s="3">
        <v>0.51900000000000002</v>
      </c>
      <c r="AM96" s="3">
        <v>2</v>
      </c>
      <c r="AO96" s="3">
        <v>9</v>
      </c>
    </row>
    <row r="97" spans="1:41" x14ac:dyDescent="0.25">
      <c r="A97" s="3" t="s">
        <v>49</v>
      </c>
      <c r="B97" s="3" t="s">
        <v>50</v>
      </c>
      <c r="D97" s="10">
        <v>40422</v>
      </c>
      <c r="E97" s="4">
        <v>0.47638888888888892</v>
      </c>
      <c r="F97" s="10">
        <v>40422</v>
      </c>
      <c r="G97" s="5"/>
      <c r="H97" s="6">
        <v>33.420499999999997</v>
      </c>
      <c r="I97" s="6">
        <v>-122.489</v>
      </c>
      <c r="J97" s="6">
        <v>33.415199999999999</v>
      </c>
      <c r="K97" s="6">
        <v>-122.495</v>
      </c>
      <c r="L97" s="3">
        <v>3</v>
      </c>
      <c r="M97" s="3">
        <v>8</v>
      </c>
      <c r="N97" s="3">
        <v>20</v>
      </c>
      <c r="O97" s="3">
        <v>20.678999999999998</v>
      </c>
      <c r="P97" s="3">
        <v>15.5762</v>
      </c>
      <c r="Q97" s="3">
        <v>2</v>
      </c>
      <c r="R97" s="13">
        <v>33.3262</v>
      </c>
      <c r="S97" s="16">
        <v>9</v>
      </c>
      <c r="T97" s="29"/>
      <c r="U97" s="3">
        <v>9</v>
      </c>
      <c r="V97" s="6"/>
      <c r="W97" s="3">
        <v>9</v>
      </c>
      <c r="X97" s="30"/>
      <c r="Y97" s="3">
        <v>9</v>
      </c>
      <c r="Z97" s="30"/>
      <c r="AA97" s="3">
        <v>9</v>
      </c>
      <c r="AC97" s="3">
        <v>9</v>
      </c>
      <c r="AE97" s="3">
        <v>9</v>
      </c>
      <c r="AG97" s="3">
        <v>9</v>
      </c>
      <c r="AI97" s="3">
        <v>9</v>
      </c>
      <c r="AK97" s="3">
        <v>9</v>
      </c>
      <c r="AL97" s="3">
        <v>0.48699999999999999</v>
      </c>
      <c r="AM97" s="3">
        <v>2</v>
      </c>
      <c r="AO97" s="3">
        <v>9</v>
      </c>
    </row>
    <row r="98" spans="1:41" x14ac:dyDescent="0.25">
      <c r="A98" s="3" t="s">
        <v>49</v>
      </c>
      <c r="B98" s="3" t="s">
        <v>50</v>
      </c>
      <c r="D98" s="10">
        <v>40422</v>
      </c>
      <c r="E98" s="4">
        <v>0.47638888888888892</v>
      </c>
      <c r="F98" s="10">
        <v>40422</v>
      </c>
      <c r="G98" s="5"/>
      <c r="H98" s="6">
        <v>33.420499999999997</v>
      </c>
      <c r="I98" s="6">
        <v>-122.489</v>
      </c>
      <c r="J98" s="6">
        <v>33.415199999999999</v>
      </c>
      <c r="K98" s="6">
        <v>-122.495</v>
      </c>
      <c r="L98" s="3">
        <v>3</v>
      </c>
      <c r="M98" s="3">
        <v>9</v>
      </c>
      <c r="N98" s="3">
        <v>2</v>
      </c>
      <c r="O98" s="3">
        <v>2.9609999999999999</v>
      </c>
      <c r="P98" s="3">
        <v>16.018699999999999</v>
      </c>
      <c r="Q98" s="3">
        <v>2</v>
      </c>
      <c r="R98" s="13">
        <v>33.310400000000001</v>
      </c>
      <c r="S98" s="16">
        <v>9</v>
      </c>
      <c r="T98" s="29"/>
      <c r="U98" s="3">
        <v>9</v>
      </c>
      <c r="V98" s="6">
        <v>5.8479999999999999</v>
      </c>
      <c r="W98" s="3">
        <v>2</v>
      </c>
      <c r="X98" s="30"/>
      <c r="Y98" s="3">
        <v>9</v>
      </c>
      <c r="Z98" s="30"/>
      <c r="AA98" s="3">
        <v>9</v>
      </c>
      <c r="AC98" s="3">
        <v>9</v>
      </c>
      <c r="AE98" s="3">
        <v>9</v>
      </c>
      <c r="AG98" s="3">
        <v>9</v>
      </c>
      <c r="AI98" s="3">
        <v>9</v>
      </c>
      <c r="AK98" s="3">
        <v>9</v>
      </c>
      <c r="AM98" s="3">
        <v>9</v>
      </c>
      <c r="AO98" s="3">
        <v>9</v>
      </c>
    </row>
    <row r="99" spans="1:41" x14ac:dyDescent="0.25">
      <c r="A99" s="3" t="s">
        <v>49</v>
      </c>
      <c r="B99" s="3" t="s">
        <v>50</v>
      </c>
      <c r="D99" s="10">
        <v>40422</v>
      </c>
      <c r="E99" s="4">
        <v>0.47638888888888892</v>
      </c>
      <c r="F99" s="10">
        <v>40422</v>
      </c>
      <c r="G99" s="5"/>
      <c r="H99" s="6">
        <v>33.420499999999997</v>
      </c>
      <c r="I99" s="6">
        <v>-122.489</v>
      </c>
      <c r="J99" s="6">
        <v>33.415199999999999</v>
      </c>
      <c r="K99" s="6">
        <v>-122.495</v>
      </c>
      <c r="L99" s="3">
        <v>3</v>
      </c>
      <c r="M99" s="3">
        <v>10</v>
      </c>
      <c r="N99" s="3">
        <v>2</v>
      </c>
      <c r="O99" s="3">
        <v>2.2999999999999998</v>
      </c>
      <c r="P99" s="3">
        <v>16.018999999999998</v>
      </c>
      <c r="Q99" s="3">
        <v>2</v>
      </c>
      <c r="R99" s="13">
        <v>33.310499999999998</v>
      </c>
      <c r="S99" s="16">
        <v>9</v>
      </c>
      <c r="T99" s="37"/>
      <c r="U99" s="3">
        <v>9</v>
      </c>
      <c r="V99" s="6"/>
      <c r="W99" s="3">
        <v>9</v>
      </c>
      <c r="X99" s="42">
        <v>2005.4</v>
      </c>
      <c r="Y99" s="3">
        <v>2</v>
      </c>
      <c r="Z99" s="42">
        <v>2227.6999999999998</v>
      </c>
      <c r="AA99" s="3">
        <v>2</v>
      </c>
      <c r="AC99" s="3">
        <v>9</v>
      </c>
      <c r="AE99" s="3">
        <v>9</v>
      </c>
      <c r="AG99" s="3">
        <v>9</v>
      </c>
      <c r="AI99" s="3">
        <v>9</v>
      </c>
      <c r="AK99" s="3">
        <v>9</v>
      </c>
      <c r="AM99" s="3">
        <v>9</v>
      </c>
      <c r="AO99" s="3">
        <v>9</v>
      </c>
    </row>
    <row r="100" spans="1:41" x14ac:dyDescent="0.25">
      <c r="A100" s="3" t="s">
        <v>49</v>
      </c>
      <c r="B100" s="3" t="s">
        <v>50</v>
      </c>
      <c r="D100" s="10">
        <v>40422</v>
      </c>
      <c r="E100" s="4">
        <v>0.47638888888888892</v>
      </c>
      <c r="F100" s="10">
        <v>40422</v>
      </c>
      <c r="G100" s="5"/>
      <c r="H100" s="6">
        <v>33.420499999999997</v>
      </c>
      <c r="I100" s="6">
        <v>-122.489</v>
      </c>
      <c r="J100" s="6">
        <v>33.415199999999999</v>
      </c>
      <c r="K100" s="6">
        <v>-122.495</v>
      </c>
      <c r="L100" s="3">
        <v>3</v>
      </c>
      <c r="M100" s="3">
        <v>11</v>
      </c>
      <c r="N100" s="3">
        <v>2</v>
      </c>
      <c r="O100" s="3">
        <v>2.9220000000000002</v>
      </c>
      <c r="P100" s="3">
        <v>16.0181</v>
      </c>
      <c r="Q100" s="3">
        <v>2</v>
      </c>
      <c r="R100" s="13">
        <v>33.310499999999998</v>
      </c>
      <c r="S100" s="16">
        <v>9</v>
      </c>
      <c r="T100" s="38"/>
      <c r="U100" s="3">
        <v>9</v>
      </c>
      <c r="W100" s="3">
        <v>9</v>
      </c>
      <c r="X100" s="42">
        <v>2004.4</v>
      </c>
      <c r="Y100" s="3">
        <v>2</v>
      </c>
      <c r="Z100" s="42">
        <v>2229.1999999999998</v>
      </c>
      <c r="AA100" s="3">
        <v>2</v>
      </c>
      <c r="AC100" s="3">
        <v>9</v>
      </c>
      <c r="AE100" s="3">
        <v>9</v>
      </c>
      <c r="AG100" s="3">
        <v>9</v>
      </c>
      <c r="AI100" s="3">
        <v>9</v>
      </c>
      <c r="AK100" s="3">
        <v>9</v>
      </c>
      <c r="AL100" s="3">
        <v>0.54410000000000003</v>
      </c>
      <c r="AM100" s="3">
        <v>2</v>
      </c>
      <c r="AO100" s="3">
        <v>9</v>
      </c>
    </row>
    <row r="101" spans="1:41" x14ac:dyDescent="0.25">
      <c r="A101" s="3" t="s">
        <v>49</v>
      </c>
      <c r="B101" s="3" t="s">
        <v>50</v>
      </c>
      <c r="D101" s="10">
        <v>40422</v>
      </c>
      <c r="E101" s="4">
        <v>0.47638888888888892</v>
      </c>
      <c r="F101" s="10">
        <v>40422</v>
      </c>
      <c r="G101" s="5"/>
      <c r="H101" s="6">
        <v>33.420499999999997</v>
      </c>
      <c r="I101" s="6">
        <v>-122.489</v>
      </c>
      <c r="J101" s="6">
        <v>33.415199999999999</v>
      </c>
      <c r="K101" s="6">
        <v>-122.495</v>
      </c>
      <c r="L101" s="3">
        <v>3</v>
      </c>
      <c r="M101" s="3">
        <v>12</v>
      </c>
      <c r="N101" s="3">
        <v>2</v>
      </c>
      <c r="O101" s="3">
        <v>2.6190000000000002</v>
      </c>
      <c r="P101" s="3">
        <v>16.021799999999999</v>
      </c>
      <c r="Q101" s="3">
        <v>2</v>
      </c>
      <c r="R101" s="13">
        <v>33.310299999999998</v>
      </c>
      <c r="S101" s="16">
        <v>9</v>
      </c>
      <c r="T101" s="38"/>
      <c r="U101" s="3">
        <v>9</v>
      </c>
      <c r="W101" s="3">
        <v>9</v>
      </c>
      <c r="Y101" s="3">
        <v>9</v>
      </c>
      <c r="AA101" s="3">
        <v>9</v>
      </c>
      <c r="AC101" s="3">
        <v>9</v>
      </c>
      <c r="AE101" s="3">
        <v>9</v>
      </c>
      <c r="AG101" s="3">
        <v>9</v>
      </c>
      <c r="AI101" s="3">
        <v>9</v>
      </c>
      <c r="AK101" s="3">
        <v>9</v>
      </c>
      <c r="AL101" s="3">
        <v>0.49840000000000001</v>
      </c>
      <c r="AM101" s="3">
        <v>2</v>
      </c>
      <c r="AO101" s="3">
        <v>9</v>
      </c>
    </row>
    <row r="102" spans="1:41" x14ac:dyDescent="0.25">
      <c r="A102" s="3" t="s">
        <v>49</v>
      </c>
      <c r="B102" s="3" t="s">
        <v>50</v>
      </c>
      <c r="C102" s="3">
        <v>4000</v>
      </c>
      <c r="D102" s="10">
        <v>40423</v>
      </c>
      <c r="E102" s="4">
        <v>0.69861111111111107</v>
      </c>
      <c r="F102" s="10">
        <v>40423</v>
      </c>
      <c r="G102" s="5">
        <v>0.71319444444444446</v>
      </c>
      <c r="H102" s="6">
        <v>33.446199999999997</v>
      </c>
      <c r="I102" s="6">
        <v>-122.48399999999999</v>
      </c>
      <c r="J102" s="6">
        <v>33.4435</v>
      </c>
      <c r="K102" s="6">
        <v>-122.48050000000001</v>
      </c>
      <c r="L102" s="3">
        <v>4</v>
      </c>
      <c r="M102" s="3">
        <v>1</v>
      </c>
      <c r="N102" s="3">
        <v>40</v>
      </c>
      <c r="O102" s="3">
        <v>40.744999999999997</v>
      </c>
      <c r="P102" s="3">
        <v>11.9366</v>
      </c>
      <c r="Q102" s="3">
        <v>2</v>
      </c>
      <c r="R102" s="13">
        <v>32.921799999999998</v>
      </c>
      <c r="S102" s="16">
        <v>9</v>
      </c>
      <c r="T102" s="38"/>
      <c r="U102" s="3">
        <v>9</v>
      </c>
      <c r="V102" s="6"/>
      <c r="W102" s="3">
        <v>9</v>
      </c>
      <c r="Y102" s="3">
        <v>9</v>
      </c>
      <c r="AA102" s="3">
        <v>9</v>
      </c>
      <c r="AB102" s="7">
        <v>4.75</v>
      </c>
      <c r="AC102" s="3">
        <v>2</v>
      </c>
      <c r="AD102" s="7">
        <v>0.32</v>
      </c>
      <c r="AE102" s="3">
        <v>2</v>
      </c>
      <c r="AF102" s="7">
        <v>0.12</v>
      </c>
      <c r="AG102" s="3">
        <v>2</v>
      </c>
      <c r="AH102" s="7">
        <v>0.71</v>
      </c>
      <c r="AI102" s="3">
        <v>2</v>
      </c>
      <c r="AJ102" s="7">
        <v>5.9</v>
      </c>
      <c r="AK102" s="3">
        <v>2</v>
      </c>
      <c r="AM102" s="3">
        <v>9</v>
      </c>
      <c r="AO102" s="3">
        <v>9</v>
      </c>
    </row>
    <row r="103" spans="1:41" x14ac:dyDescent="0.25">
      <c r="A103" s="3" t="s">
        <v>49</v>
      </c>
      <c r="B103" s="3" t="s">
        <v>50</v>
      </c>
      <c r="C103" s="3">
        <v>4000</v>
      </c>
      <c r="D103" s="10">
        <v>40423</v>
      </c>
      <c r="E103" s="4">
        <v>0.69861111111111107</v>
      </c>
      <c r="F103" s="10">
        <v>40423</v>
      </c>
      <c r="G103" s="5">
        <v>0.71319444444444446</v>
      </c>
      <c r="H103" s="6">
        <v>33.446199999999997</v>
      </c>
      <c r="I103" s="6">
        <v>-122.48399999999999</v>
      </c>
      <c r="J103" s="6">
        <v>33.4435</v>
      </c>
      <c r="K103" s="6">
        <v>-122.48050000000001</v>
      </c>
      <c r="L103" s="3">
        <v>4</v>
      </c>
      <c r="M103" s="3">
        <v>2</v>
      </c>
      <c r="N103" s="3">
        <v>40</v>
      </c>
      <c r="O103" s="3">
        <v>40.694000000000003</v>
      </c>
      <c r="P103" s="3">
        <v>11.942399999999999</v>
      </c>
      <c r="Q103" s="3">
        <v>2</v>
      </c>
      <c r="R103" s="13">
        <v>32.918599999999998</v>
      </c>
      <c r="S103" s="16">
        <v>9</v>
      </c>
      <c r="T103" s="38"/>
      <c r="U103" s="3">
        <v>9</v>
      </c>
      <c r="V103" s="6"/>
      <c r="W103" s="3">
        <v>9</v>
      </c>
      <c r="X103" s="42">
        <v>2029.6</v>
      </c>
      <c r="Y103" s="3">
        <v>2</v>
      </c>
      <c r="Z103" s="42">
        <v>2198.6</v>
      </c>
      <c r="AA103" s="3">
        <v>2</v>
      </c>
      <c r="AC103" s="3">
        <v>9</v>
      </c>
      <c r="AE103" s="3">
        <v>9</v>
      </c>
      <c r="AG103" s="3">
        <v>9</v>
      </c>
      <c r="AI103" s="3">
        <v>9</v>
      </c>
      <c r="AK103" s="3">
        <v>9</v>
      </c>
      <c r="AL103" s="3">
        <v>0.44240000000000002</v>
      </c>
      <c r="AM103" s="3">
        <v>2</v>
      </c>
      <c r="AO103" s="3">
        <v>9</v>
      </c>
    </row>
    <row r="104" spans="1:41" x14ac:dyDescent="0.25">
      <c r="A104" s="3" t="s">
        <v>49</v>
      </c>
      <c r="B104" s="3" t="s">
        <v>50</v>
      </c>
      <c r="C104" s="3">
        <v>4000</v>
      </c>
      <c r="D104" s="10">
        <v>40423</v>
      </c>
      <c r="E104" s="4">
        <v>0.69861111111111107</v>
      </c>
      <c r="F104" s="10">
        <v>40423</v>
      </c>
      <c r="G104" s="5">
        <v>0.71319444444444446</v>
      </c>
      <c r="H104" s="6">
        <v>33.446199999999997</v>
      </c>
      <c r="I104" s="6">
        <v>-122.48399999999999</v>
      </c>
      <c r="J104" s="6">
        <v>33.4435</v>
      </c>
      <c r="K104" s="6">
        <v>-122.48050000000001</v>
      </c>
      <c r="L104" s="3">
        <v>4</v>
      </c>
      <c r="M104" s="3">
        <v>2</v>
      </c>
      <c r="N104" s="3">
        <v>40</v>
      </c>
      <c r="Q104" s="3">
        <v>2</v>
      </c>
      <c r="S104" s="16">
        <v>9</v>
      </c>
      <c r="T104" s="38"/>
      <c r="U104" s="3">
        <v>9</v>
      </c>
      <c r="V104" s="6"/>
      <c r="W104" s="3">
        <v>9</v>
      </c>
      <c r="X104" s="42">
        <v>2029.8</v>
      </c>
      <c r="Y104" s="3">
        <v>2</v>
      </c>
      <c r="Z104" s="42">
        <v>2199.4</v>
      </c>
      <c r="AA104" s="3">
        <v>2</v>
      </c>
      <c r="AC104" s="3">
        <v>9</v>
      </c>
      <c r="AE104" s="3">
        <v>9</v>
      </c>
      <c r="AG104" s="3">
        <v>9</v>
      </c>
      <c r="AI104" s="3">
        <v>9</v>
      </c>
      <c r="AK104" s="3">
        <v>9</v>
      </c>
      <c r="AM104" s="3">
        <v>9</v>
      </c>
      <c r="AO104" s="3">
        <v>9</v>
      </c>
    </row>
    <row r="105" spans="1:41" x14ac:dyDescent="0.25">
      <c r="A105" s="3" t="s">
        <v>49</v>
      </c>
      <c r="B105" s="3" t="s">
        <v>50</v>
      </c>
      <c r="C105" s="3">
        <v>4000</v>
      </c>
      <c r="D105" s="10">
        <v>40423</v>
      </c>
      <c r="E105" s="4">
        <v>0.69861111111111107</v>
      </c>
      <c r="F105" s="10">
        <v>40423</v>
      </c>
      <c r="G105" s="5">
        <v>0.71319444444444446</v>
      </c>
      <c r="H105" s="6">
        <v>33.446199999999997</v>
      </c>
      <c r="I105" s="6">
        <v>-122.48399999999999</v>
      </c>
      <c r="J105" s="6">
        <v>33.4435</v>
      </c>
      <c r="K105" s="6">
        <v>-122.48050000000001</v>
      </c>
      <c r="L105" s="3">
        <v>4</v>
      </c>
      <c r="M105" s="3">
        <v>3</v>
      </c>
      <c r="N105" s="3">
        <v>40</v>
      </c>
      <c r="O105" s="3">
        <v>40.741</v>
      </c>
      <c r="P105" s="3">
        <v>11.892200000000001</v>
      </c>
      <c r="Q105" s="3">
        <v>2</v>
      </c>
      <c r="R105" s="13">
        <v>32.924900000000001</v>
      </c>
      <c r="S105" s="16">
        <v>9</v>
      </c>
      <c r="U105" s="3">
        <v>9</v>
      </c>
      <c r="W105" s="3">
        <v>9</v>
      </c>
      <c r="X105" s="42">
        <v>2029.7</v>
      </c>
      <c r="Y105" s="3">
        <v>2</v>
      </c>
      <c r="Z105" s="42">
        <v>2200.1999999999998</v>
      </c>
      <c r="AA105" s="3">
        <v>2</v>
      </c>
      <c r="AC105" s="3">
        <v>9</v>
      </c>
      <c r="AE105" s="3">
        <v>9</v>
      </c>
      <c r="AG105" s="3">
        <v>9</v>
      </c>
      <c r="AI105" s="3">
        <v>9</v>
      </c>
      <c r="AK105" s="3">
        <v>9</v>
      </c>
      <c r="AM105" s="3">
        <v>9</v>
      </c>
      <c r="AO105" s="3">
        <v>9</v>
      </c>
    </row>
    <row r="106" spans="1:41" x14ac:dyDescent="0.25">
      <c r="A106" s="3" t="s">
        <v>49</v>
      </c>
      <c r="B106" s="3" t="s">
        <v>50</v>
      </c>
      <c r="C106" s="3">
        <v>4000</v>
      </c>
      <c r="D106" s="10">
        <v>40423</v>
      </c>
      <c r="E106" s="4">
        <v>0.69861111111111107</v>
      </c>
      <c r="F106" s="10">
        <v>40423</v>
      </c>
      <c r="G106" s="5">
        <v>0.71319444444444446</v>
      </c>
      <c r="H106" s="6">
        <v>33.446199999999997</v>
      </c>
      <c r="I106" s="6">
        <v>-122.48399999999999</v>
      </c>
      <c r="J106" s="6">
        <v>33.4435</v>
      </c>
      <c r="K106" s="6">
        <v>-122.48050000000001</v>
      </c>
      <c r="L106" s="3">
        <v>4</v>
      </c>
      <c r="M106" s="3">
        <v>4</v>
      </c>
      <c r="N106" s="3">
        <v>40</v>
      </c>
      <c r="O106" s="3">
        <v>40.075000000000003</v>
      </c>
      <c r="P106" s="3">
        <v>11.946400000000001</v>
      </c>
      <c r="Q106" s="3">
        <v>2</v>
      </c>
      <c r="R106" s="13">
        <v>32.916899999999998</v>
      </c>
      <c r="S106" s="16">
        <v>9</v>
      </c>
      <c r="U106" s="3">
        <v>9</v>
      </c>
      <c r="W106" s="3">
        <v>9</v>
      </c>
      <c r="Y106" s="3">
        <v>9</v>
      </c>
      <c r="AA106" s="3">
        <v>9</v>
      </c>
      <c r="AB106" s="7">
        <v>3.76</v>
      </c>
      <c r="AC106" s="3">
        <v>2</v>
      </c>
      <c r="AD106" s="7">
        <v>0.26</v>
      </c>
      <c r="AE106" s="3">
        <v>2</v>
      </c>
      <c r="AF106" s="7">
        <v>0.28000000000000003</v>
      </c>
      <c r="AG106" s="3">
        <v>2</v>
      </c>
      <c r="AH106" s="7">
        <v>0.61</v>
      </c>
      <c r="AI106" s="3">
        <v>2</v>
      </c>
      <c r="AJ106" s="7">
        <v>4.8</v>
      </c>
      <c r="AK106" s="3">
        <v>2</v>
      </c>
      <c r="AL106" s="3">
        <v>0.50409999999999999</v>
      </c>
      <c r="AM106" s="3">
        <v>2</v>
      </c>
      <c r="AO106" s="3">
        <v>9</v>
      </c>
    </row>
    <row r="107" spans="1:41" x14ac:dyDescent="0.25">
      <c r="A107" s="3" t="s">
        <v>49</v>
      </c>
      <c r="B107" s="3" t="s">
        <v>50</v>
      </c>
      <c r="C107" s="3">
        <v>4000</v>
      </c>
      <c r="D107" s="10">
        <v>40423</v>
      </c>
      <c r="E107" s="4">
        <v>0.69861111111111107</v>
      </c>
      <c r="F107" s="10">
        <v>40423</v>
      </c>
      <c r="G107" s="5">
        <v>0.71319444444444446</v>
      </c>
      <c r="H107" s="6">
        <v>33.446199999999997</v>
      </c>
      <c r="I107" s="6">
        <v>-122.48399999999999</v>
      </c>
      <c r="J107" s="6">
        <v>33.4435</v>
      </c>
      <c r="K107" s="6">
        <v>-122.48050000000001</v>
      </c>
      <c r="L107" s="3">
        <v>4</v>
      </c>
      <c r="M107" s="3">
        <v>5</v>
      </c>
      <c r="N107" s="3">
        <v>40</v>
      </c>
      <c r="O107" s="3">
        <v>40.691000000000003</v>
      </c>
      <c r="P107" s="3">
        <v>11.8864</v>
      </c>
      <c r="Q107" s="3">
        <v>2</v>
      </c>
      <c r="R107" s="13">
        <v>32.924399999999999</v>
      </c>
      <c r="S107" s="16">
        <v>9</v>
      </c>
      <c r="U107" s="3">
        <v>9</v>
      </c>
      <c r="W107" s="3">
        <v>9</v>
      </c>
      <c r="Y107" s="3">
        <v>9</v>
      </c>
      <c r="AA107" s="3">
        <v>9</v>
      </c>
      <c r="AB107" s="7">
        <v>4.28</v>
      </c>
      <c r="AC107" s="3">
        <v>2</v>
      </c>
      <c r="AD107" s="7">
        <v>0.28999999999999998</v>
      </c>
      <c r="AE107" s="3">
        <v>2</v>
      </c>
      <c r="AF107" s="7">
        <v>0.22</v>
      </c>
      <c r="AG107" s="3">
        <v>2</v>
      </c>
      <c r="AH107" s="7">
        <v>0.65</v>
      </c>
      <c r="AI107" s="3">
        <v>2</v>
      </c>
      <c r="AJ107" s="7">
        <v>5.3</v>
      </c>
      <c r="AK107" s="3">
        <v>2</v>
      </c>
      <c r="AL107" s="3">
        <v>0.46300000000000002</v>
      </c>
      <c r="AM107" s="3">
        <v>2</v>
      </c>
      <c r="AO107" s="3">
        <v>9</v>
      </c>
    </row>
    <row r="108" spans="1:41" x14ac:dyDescent="0.25">
      <c r="A108" s="3" t="s">
        <v>49</v>
      </c>
      <c r="B108" s="3" t="s">
        <v>50</v>
      </c>
      <c r="C108" s="3">
        <v>4000</v>
      </c>
      <c r="D108" s="10">
        <v>40423</v>
      </c>
      <c r="E108" s="4">
        <v>0.69861111111111107</v>
      </c>
      <c r="F108" s="10">
        <v>40423</v>
      </c>
      <c r="G108" s="5">
        <v>0.71319444444444446</v>
      </c>
      <c r="H108" s="6">
        <v>33.446199999999997</v>
      </c>
      <c r="I108" s="6">
        <v>-122.48399999999999</v>
      </c>
      <c r="J108" s="6">
        <v>33.4435</v>
      </c>
      <c r="K108" s="6">
        <v>-122.48050000000001</v>
      </c>
      <c r="L108" s="3">
        <v>4</v>
      </c>
      <c r="M108" s="3">
        <v>6</v>
      </c>
      <c r="N108" s="3">
        <v>40</v>
      </c>
      <c r="O108" s="3">
        <v>40.124000000000002</v>
      </c>
      <c r="P108" s="3">
        <v>11.914199999999999</v>
      </c>
      <c r="Q108" s="3">
        <v>2</v>
      </c>
      <c r="R108" s="13">
        <v>32.919600000000003</v>
      </c>
      <c r="S108" s="16">
        <v>2</v>
      </c>
      <c r="T108" s="13">
        <v>32.915599999999998</v>
      </c>
      <c r="U108" s="3">
        <v>2</v>
      </c>
      <c r="W108" s="3">
        <v>9</v>
      </c>
      <c r="Y108" s="3">
        <v>9</v>
      </c>
      <c r="AA108" s="3">
        <v>9</v>
      </c>
      <c r="AC108" s="3">
        <v>9</v>
      </c>
      <c r="AE108" s="3">
        <v>9</v>
      </c>
      <c r="AG108" s="3">
        <v>9</v>
      </c>
      <c r="AI108" s="3">
        <v>9</v>
      </c>
      <c r="AK108" s="3">
        <v>9</v>
      </c>
      <c r="AM108" s="3">
        <v>9</v>
      </c>
      <c r="AO108" s="3">
        <v>9</v>
      </c>
    </row>
    <row r="109" spans="1:41" x14ac:dyDescent="0.25">
      <c r="A109" s="3" t="s">
        <v>49</v>
      </c>
      <c r="B109" s="3" t="s">
        <v>50</v>
      </c>
      <c r="C109" s="3">
        <v>4000</v>
      </c>
      <c r="D109" s="10">
        <v>40423</v>
      </c>
      <c r="E109" s="4">
        <v>0.69861111111111107</v>
      </c>
      <c r="F109" s="10">
        <v>40423</v>
      </c>
      <c r="G109" s="5">
        <v>0.71319444444444446</v>
      </c>
      <c r="H109" s="6">
        <v>33.446199999999997</v>
      </c>
      <c r="I109" s="6">
        <v>-122.48399999999999</v>
      </c>
      <c r="J109" s="6">
        <v>33.4435</v>
      </c>
      <c r="K109" s="6">
        <v>-122.48050000000001</v>
      </c>
      <c r="L109" s="3">
        <v>4</v>
      </c>
      <c r="M109" s="3">
        <v>7</v>
      </c>
      <c r="N109" s="3">
        <v>5</v>
      </c>
      <c r="O109" s="3">
        <v>4.8810000000000002</v>
      </c>
      <c r="P109" s="3">
        <v>16.266300000000001</v>
      </c>
      <c r="Q109" s="3">
        <v>2</v>
      </c>
      <c r="R109" s="13">
        <v>33.3491</v>
      </c>
      <c r="S109" s="16">
        <v>9</v>
      </c>
      <c r="U109" s="3">
        <v>9</v>
      </c>
      <c r="W109" s="3">
        <v>9</v>
      </c>
      <c r="Y109" s="3">
        <v>9</v>
      </c>
      <c r="AA109" s="3">
        <v>9</v>
      </c>
      <c r="AC109" s="3">
        <v>9</v>
      </c>
      <c r="AE109" s="3">
        <v>9</v>
      </c>
      <c r="AG109" s="3">
        <v>9</v>
      </c>
      <c r="AI109" s="3">
        <v>9</v>
      </c>
      <c r="AK109" s="3">
        <v>9</v>
      </c>
      <c r="AL109" s="3">
        <v>0.49719999999999998</v>
      </c>
      <c r="AM109" s="3">
        <v>2</v>
      </c>
      <c r="AO109" s="3">
        <v>9</v>
      </c>
    </row>
    <row r="110" spans="1:41" x14ac:dyDescent="0.25">
      <c r="A110" s="3" t="s">
        <v>49</v>
      </c>
      <c r="B110" s="3" t="s">
        <v>50</v>
      </c>
      <c r="C110" s="3">
        <v>4000</v>
      </c>
      <c r="D110" s="10">
        <v>40423</v>
      </c>
      <c r="E110" s="4">
        <v>0.69861111111111107</v>
      </c>
      <c r="F110" s="10">
        <v>40423</v>
      </c>
      <c r="G110" s="5">
        <v>0.71319444444444446</v>
      </c>
      <c r="H110" s="6">
        <v>33.446199999999997</v>
      </c>
      <c r="I110" s="6">
        <v>-122.48399999999999</v>
      </c>
      <c r="J110" s="6">
        <v>33.4435</v>
      </c>
      <c r="K110" s="6">
        <v>-122.48050000000001</v>
      </c>
      <c r="L110" s="3">
        <v>4</v>
      </c>
      <c r="M110" s="3">
        <v>8</v>
      </c>
      <c r="N110" s="3">
        <v>5</v>
      </c>
      <c r="O110" s="3">
        <v>5.0839999999999996</v>
      </c>
      <c r="P110" s="3">
        <v>16.2666</v>
      </c>
      <c r="Q110" s="3">
        <v>2</v>
      </c>
      <c r="R110" s="13">
        <v>33.348599999999998</v>
      </c>
      <c r="S110" s="16">
        <v>9</v>
      </c>
      <c r="U110" s="3">
        <v>9</v>
      </c>
      <c r="W110" s="3">
        <v>9</v>
      </c>
      <c r="X110" s="42">
        <v>2005.8</v>
      </c>
      <c r="Y110" s="3">
        <v>2</v>
      </c>
      <c r="Z110" s="42">
        <v>2232</v>
      </c>
      <c r="AA110" s="3">
        <v>2</v>
      </c>
      <c r="AC110" s="3">
        <v>9</v>
      </c>
      <c r="AE110" s="3">
        <v>9</v>
      </c>
      <c r="AG110" s="3">
        <v>9</v>
      </c>
      <c r="AI110" s="3">
        <v>9</v>
      </c>
      <c r="AK110" s="3">
        <v>9</v>
      </c>
      <c r="AM110" s="3">
        <v>9</v>
      </c>
      <c r="AO110" s="3">
        <v>9</v>
      </c>
    </row>
    <row r="111" spans="1:41" x14ac:dyDescent="0.25">
      <c r="A111" s="3" t="s">
        <v>49</v>
      </c>
      <c r="B111" s="3" t="s">
        <v>50</v>
      </c>
      <c r="C111" s="3">
        <v>4000</v>
      </c>
      <c r="D111" s="10">
        <v>40423</v>
      </c>
      <c r="E111" s="4">
        <v>0.69861111111111107</v>
      </c>
      <c r="F111" s="10">
        <v>40423</v>
      </c>
      <c r="G111" s="5">
        <v>0.71319444444444446</v>
      </c>
      <c r="H111" s="6">
        <v>33.446199999999997</v>
      </c>
      <c r="I111" s="6">
        <v>-122.48399999999999</v>
      </c>
      <c r="J111" s="6">
        <v>33.4435</v>
      </c>
      <c r="K111" s="6">
        <v>-122.48050000000001</v>
      </c>
      <c r="L111" s="3">
        <v>4</v>
      </c>
      <c r="M111" s="3">
        <v>8</v>
      </c>
      <c r="N111" s="3">
        <v>5</v>
      </c>
      <c r="Q111" s="3">
        <v>2</v>
      </c>
      <c r="S111" s="16">
        <v>9</v>
      </c>
      <c r="U111" s="3">
        <v>9</v>
      </c>
      <c r="W111" s="3">
        <v>9</v>
      </c>
      <c r="X111" s="42">
        <v>2005.6</v>
      </c>
      <c r="Y111" s="3">
        <v>2</v>
      </c>
      <c r="Z111" s="42">
        <v>2234.4</v>
      </c>
      <c r="AA111" s="3">
        <v>2</v>
      </c>
      <c r="AC111" s="3">
        <v>9</v>
      </c>
      <c r="AE111" s="3">
        <v>9</v>
      </c>
      <c r="AG111" s="3">
        <v>9</v>
      </c>
      <c r="AI111" s="3">
        <v>9</v>
      </c>
      <c r="AK111" s="3">
        <v>9</v>
      </c>
      <c r="AM111" s="3">
        <v>9</v>
      </c>
      <c r="AO111" s="3">
        <v>9</v>
      </c>
    </row>
    <row r="112" spans="1:41" x14ac:dyDescent="0.25">
      <c r="A112" s="3" t="s">
        <v>49</v>
      </c>
      <c r="B112" s="3" t="s">
        <v>50</v>
      </c>
      <c r="C112" s="3">
        <v>4000</v>
      </c>
      <c r="D112" s="10">
        <v>40423</v>
      </c>
      <c r="E112" s="4">
        <v>0.69861111111111107</v>
      </c>
      <c r="F112" s="10">
        <v>40423</v>
      </c>
      <c r="G112" s="5">
        <v>0.71319444444444446</v>
      </c>
      <c r="H112" s="6">
        <v>33.446199999999997</v>
      </c>
      <c r="I112" s="6">
        <v>-122.48399999999999</v>
      </c>
      <c r="J112" s="6">
        <v>33.4435</v>
      </c>
      <c r="K112" s="6">
        <v>-122.48050000000001</v>
      </c>
      <c r="L112" s="3">
        <v>4</v>
      </c>
      <c r="M112" s="3">
        <v>9</v>
      </c>
      <c r="N112" s="3">
        <v>5</v>
      </c>
      <c r="O112" s="3">
        <v>5.4409999999999998</v>
      </c>
      <c r="P112" s="3">
        <v>16.265599999999999</v>
      </c>
      <c r="Q112" s="3">
        <v>2</v>
      </c>
      <c r="R112" s="13">
        <v>33.348999999999997</v>
      </c>
      <c r="S112" s="16">
        <v>9</v>
      </c>
      <c r="U112" s="3">
        <v>9</v>
      </c>
      <c r="W112" s="3">
        <v>9</v>
      </c>
      <c r="X112" s="42">
        <v>2006.4</v>
      </c>
      <c r="Y112" s="3">
        <v>2</v>
      </c>
      <c r="Z112" s="42">
        <v>2233.1999999999998</v>
      </c>
      <c r="AA112" s="3">
        <v>2</v>
      </c>
      <c r="AC112" s="3">
        <v>9</v>
      </c>
      <c r="AE112" s="3">
        <v>9</v>
      </c>
      <c r="AG112" s="3">
        <v>9</v>
      </c>
      <c r="AI112" s="3">
        <v>9</v>
      </c>
      <c r="AK112" s="3">
        <v>9</v>
      </c>
      <c r="AM112" s="3">
        <v>9</v>
      </c>
      <c r="AO112" s="3">
        <v>9</v>
      </c>
    </row>
    <row r="113" spans="1:41" x14ac:dyDescent="0.25">
      <c r="A113" s="3" t="s">
        <v>49</v>
      </c>
      <c r="B113" s="3" t="s">
        <v>50</v>
      </c>
      <c r="C113" s="3">
        <v>4000</v>
      </c>
      <c r="D113" s="10">
        <v>40423</v>
      </c>
      <c r="E113" s="4">
        <v>0.69861111111111107</v>
      </c>
      <c r="F113" s="10">
        <v>40423</v>
      </c>
      <c r="G113" s="5">
        <v>0.71319444444444446</v>
      </c>
      <c r="H113" s="6">
        <v>33.446199999999997</v>
      </c>
      <c r="I113" s="6">
        <v>-122.48399999999999</v>
      </c>
      <c r="J113" s="6">
        <v>33.4435</v>
      </c>
      <c r="K113" s="6">
        <v>-122.48050000000001</v>
      </c>
      <c r="L113" s="3">
        <v>4</v>
      </c>
      <c r="M113" s="8">
        <v>10</v>
      </c>
      <c r="N113" s="8">
        <v>5</v>
      </c>
      <c r="O113" s="3">
        <v>4.7789999999999999</v>
      </c>
      <c r="P113" s="3">
        <v>16.265499999999999</v>
      </c>
      <c r="Q113" s="3">
        <v>2</v>
      </c>
      <c r="R113" s="13">
        <v>33.3491</v>
      </c>
      <c r="S113" s="16">
        <v>9</v>
      </c>
      <c r="U113" s="3">
        <v>9</v>
      </c>
      <c r="W113" s="3">
        <v>9</v>
      </c>
      <c r="Y113" s="3">
        <v>9</v>
      </c>
      <c r="AA113" s="3">
        <v>9</v>
      </c>
      <c r="AC113" s="3">
        <v>9</v>
      </c>
      <c r="AE113" s="3">
        <v>9</v>
      </c>
      <c r="AG113" s="3">
        <v>9</v>
      </c>
      <c r="AI113" s="3">
        <v>9</v>
      </c>
      <c r="AK113" s="3">
        <v>9</v>
      </c>
      <c r="AL113" s="3">
        <v>0.42520000000000002</v>
      </c>
      <c r="AM113" s="3">
        <v>2</v>
      </c>
      <c r="AO113" s="3">
        <v>9</v>
      </c>
    </row>
    <row r="114" spans="1:41" x14ac:dyDescent="0.25">
      <c r="A114" s="3" t="s">
        <v>49</v>
      </c>
      <c r="B114" s="3" t="s">
        <v>50</v>
      </c>
      <c r="C114" s="3">
        <v>4000</v>
      </c>
      <c r="D114" s="10">
        <v>40423</v>
      </c>
      <c r="E114" s="4">
        <v>0.69861111111111107</v>
      </c>
      <c r="F114" s="10">
        <v>40423</v>
      </c>
      <c r="G114" s="5">
        <v>0.71319444444444446</v>
      </c>
      <c r="H114" s="6">
        <v>33.446199999999997</v>
      </c>
      <c r="I114" s="6">
        <v>-122.48399999999999</v>
      </c>
      <c r="J114" s="6">
        <v>33.4435</v>
      </c>
      <c r="K114" s="6">
        <v>-122.48050000000001</v>
      </c>
      <c r="L114" s="3">
        <v>4</v>
      </c>
      <c r="M114" s="8">
        <v>11</v>
      </c>
      <c r="N114" s="8">
        <v>5</v>
      </c>
      <c r="O114" s="8">
        <v>5.0389999999999997</v>
      </c>
      <c r="P114" s="3">
        <v>16.2684</v>
      </c>
      <c r="Q114" s="3">
        <v>2</v>
      </c>
      <c r="R114" s="13">
        <v>33.3491</v>
      </c>
      <c r="S114" s="16">
        <v>9</v>
      </c>
      <c r="U114" s="3">
        <v>9</v>
      </c>
      <c r="W114" s="3">
        <v>9</v>
      </c>
      <c r="Y114" s="3">
        <v>9</v>
      </c>
      <c r="AA114" s="3">
        <v>9</v>
      </c>
      <c r="AC114" s="3">
        <v>9</v>
      </c>
      <c r="AE114" s="3">
        <v>9</v>
      </c>
      <c r="AG114" s="3">
        <v>9</v>
      </c>
      <c r="AI114" s="3">
        <v>9</v>
      </c>
      <c r="AK114" s="3">
        <v>9</v>
      </c>
      <c r="AL114" s="3">
        <v>0.45269999999999999</v>
      </c>
      <c r="AM114" s="3">
        <v>2</v>
      </c>
      <c r="AO114" s="3">
        <v>9</v>
      </c>
    </row>
    <row r="115" spans="1:41" x14ac:dyDescent="0.25">
      <c r="A115" s="3" t="s">
        <v>49</v>
      </c>
      <c r="B115" s="3" t="s">
        <v>50</v>
      </c>
      <c r="C115" s="3">
        <v>4000</v>
      </c>
      <c r="D115" s="10">
        <v>40423</v>
      </c>
      <c r="E115" s="4">
        <v>0.69861111111111107</v>
      </c>
      <c r="F115" s="10">
        <v>40423</v>
      </c>
      <c r="G115" s="5">
        <v>0.71319444444444446</v>
      </c>
      <c r="H115" s="6">
        <v>33.446199999999997</v>
      </c>
      <c r="I115" s="6">
        <v>-122.48399999999999</v>
      </c>
      <c r="J115" s="6">
        <v>33.4435</v>
      </c>
      <c r="K115" s="6">
        <v>-122.48050000000001</v>
      </c>
      <c r="L115" s="3">
        <v>4</v>
      </c>
      <c r="M115" s="8">
        <v>12</v>
      </c>
      <c r="N115" s="8">
        <v>5</v>
      </c>
      <c r="O115" s="8">
        <v>5.4669999999999996</v>
      </c>
      <c r="P115" s="3">
        <v>16.2653</v>
      </c>
      <c r="Q115" s="3">
        <v>2</v>
      </c>
      <c r="R115" s="13">
        <v>33.3489</v>
      </c>
      <c r="S115" s="16">
        <v>2</v>
      </c>
      <c r="T115" s="13">
        <v>33.349400000000003</v>
      </c>
      <c r="U115" s="3">
        <v>2</v>
      </c>
      <c r="W115" s="3">
        <v>9</v>
      </c>
      <c r="Y115" s="3">
        <v>9</v>
      </c>
      <c r="AA115" s="3">
        <v>9</v>
      </c>
      <c r="AC115" s="3">
        <v>9</v>
      </c>
      <c r="AE115" s="3">
        <v>9</v>
      </c>
      <c r="AG115" s="3">
        <v>9</v>
      </c>
      <c r="AI115" s="3">
        <v>9</v>
      </c>
      <c r="AK115" s="3">
        <v>9</v>
      </c>
      <c r="AM115" s="3">
        <v>9</v>
      </c>
      <c r="AO115" s="3">
        <v>9</v>
      </c>
    </row>
    <row r="116" spans="1:41" x14ac:dyDescent="0.25">
      <c r="A116" s="3" t="s">
        <v>49</v>
      </c>
      <c r="B116" s="3" t="s">
        <v>50</v>
      </c>
      <c r="C116" s="3">
        <v>1000</v>
      </c>
      <c r="D116" s="11">
        <v>40424</v>
      </c>
      <c r="E116" s="4">
        <v>0.73263888888888884</v>
      </c>
      <c r="F116" s="10">
        <v>40424</v>
      </c>
      <c r="G116" s="5">
        <v>0.74861111111111101</v>
      </c>
      <c r="H116" s="6">
        <v>32.798299999999998</v>
      </c>
      <c r="I116" s="6">
        <v>-117.72150000000001</v>
      </c>
      <c r="J116" s="6">
        <v>32.795999999999999</v>
      </c>
      <c r="K116" s="6">
        <v>-117.72</v>
      </c>
      <c r="L116" s="3">
        <v>5</v>
      </c>
      <c r="M116" s="3">
        <v>1</v>
      </c>
      <c r="N116" s="3">
        <v>101</v>
      </c>
      <c r="O116" s="3">
        <v>100.87</v>
      </c>
      <c r="P116" s="3">
        <v>10.089499999999999</v>
      </c>
      <c r="Q116" s="3">
        <v>2</v>
      </c>
      <c r="R116" s="13">
        <v>33.941600000000001</v>
      </c>
      <c r="S116" s="16">
        <v>9</v>
      </c>
      <c r="U116" s="3">
        <v>9</v>
      </c>
      <c r="W116" s="3">
        <v>9</v>
      </c>
      <c r="Y116" s="3">
        <v>9</v>
      </c>
      <c r="AA116" s="3">
        <v>9</v>
      </c>
      <c r="AC116" s="3">
        <v>9</v>
      </c>
      <c r="AE116" s="3">
        <v>9</v>
      </c>
      <c r="AG116" s="3">
        <v>9</v>
      </c>
      <c r="AI116" s="3">
        <v>9</v>
      </c>
      <c r="AK116" s="3">
        <v>9</v>
      </c>
      <c r="AL116" s="3">
        <v>1.37E-2</v>
      </c>
      <c r="AM116" s="3">
        <v>2</v>
      </c>
      <c r="AO116" s="3">
        <v>9</v>
      </c>
    </row>
    <row r="117" spans="1:41" x14ac:dyDescent="0.25">
      <c r="A117" s="3" t="s">
        <v>49</v>
      </c>
      <c r="B117" s="3" t="s">
        <v>50</v>
      </c>
      <c r="C117" s="3">
        <v>1000</v>
      </c>
      <c r="D117" s="11">
        <v>40424</v>
      </c>
      <c r="E117" s="4">
        <v>0.73263888888888884</v>
      </c>
      <c r="F117" s="10">
        <v>40424</v>
      </c>
      <c r="G117" s="5">
        <v>0.74861111111111101</v>
      </c>
      <c r="H117" s="6">
        <v>32.798299999999998</v>
      </c>
      <c r="I117" s="6">
        <v>-117.72150000000001</v>
      </c>
      <c r="J117" s="6">
        <v>32.795999999999999</v>
      </c>
      <c r="K117" s="6">
        <v>-117.72</v>
      </c>
      <c r="L117" s="3">
        <v>5</v>
      </c>
      <c r="M117" s="3">
        <v>2</v>
      </c>
      <c r="N117" s="3">
        <v>101</v>
      </c>
      <c r="O117" s="3">
        <v>101.126</v>
      </c>
      <c r="P117" s="3">
        <v>10.0909</v>
      </c>
      <c r="Q117" s="3">
        <v>2</v>
      </c>
      <c r="R117" s="13">
        <v>33.941800000000001</v>
      </c>
      <c r="S117" s="16">
        <v>9</v>
      </c>
      <c r="U117" s="3">
        <v>9</v>
      </c>
      <c r="W117" s="3">
        <v>9</v>
      </c>
      <c r="Y117" s="3">
        <v>9</v>
      </c>
      <c r="AA117" s="3">
        <v>9</v>
      </c>
      <c r="AC117" s="3">
        <v>9</v>
      </c>
      <c r="AE117" s="3">
        <v>9</v>
      </c>
      <c r="AG117" s="3">
        <v>9</v>
      </c>
      <c r="AI117" s="3">
        <v>9</v>
      </c>
      <c r="AK117" s="3">
        <v>9</v>
      </c>
      <c r="AL117" s="3">
        <v>2.06E-2</v>
      </c>
      <c r="AM117" s="3">
        <v>2</v>
      </c>
      <c r="AO117" s="3">
        <v>9</v>
      </c>
    </row>
    <row r="118" spans="1:41" x14ac:dyDescent="0.25">
      <c r="A118" s="3" t="s">
        <v>49</v>
      </c>
      <c r="B118" s="3" t="s">
        <v>50</v>
      </c>
      <c r="C118" s="3">
        <v>1000</v>
      </c>
      <c r="D118" s="11">
        <v>40424</v>
      </c>
      <c r="E118" s="4">
        <v>0.73263888888888884</v>
      </c>
      <c r="F118" s="10">
        <v>40424</v>
      </c>
      <c r="G118" s="5">
        <v>0.74861111111111101</v>
      </c>
      <c r="H118" s="6">
        <v>32.798299999999998</v>
      </c>
      <c r="I118" s="6">
        <v>-117.72150000000001</v>
      </c>
      <c r="J118" s="6">
        <v>32.795999999999999</v>
      </c>
      <c r="K118" s="6">
        <v>-117.72</v>
      </c>
      <c r="L118" s="3">
        <v>5</v>
      </c>
      <c r="M118" s="3">
        <v>3</v>
      </c>
      <c r="N118" s="3">
        <v>101</v>
      </c>
      <c r="O118" s="3">
        <v>100.965</v>
      </c>
      <c r="P118" s="3">
        <v>10.0898</v>
      </c>
      <c r="Q118" s="3">
        <v>2</v>
      </c>
      <c r="R118" s="13">
        <v>33.941899999999997</v>
      </c>
      <c r="S118" s="16">
        <v>2</v>
      </c>
      <c r="T118" s="13">
        <v>33.943199999999997</v>
      </c>
      <c r="U118" s="3">
        <v>2</v>
      </c>
      <c r="W118" s="3">
        <v>9</v>
      </c>
      <c r="Y118" s="3">
        <v>9</v>
      </c>
      <c r="AA118" s="3">
        <v>9</v>
      </c>
      <c r="AC118" s="3">
        <v>9</v>
      </c>
      <c r="AE118" s="3">
        <v>9</v>
      </c>
      <c r="AG118" s="3">
        <v>9</v>
      </c>
      <c r="AI118" s="3">
        <v>9</v>
      </c>
      <c r="AK118" s="3">
        <v>9</v>
      </c>
      <c r="AL118" s="3">
        <v>2.06E-2</v>
      </c>
      <c r="AM118" s="3">
        <v>2</v>
      </c>
      <c r="AO118" s="3">
        <v>9</v>
      </c>
    </row>
    <row r="119" spans="1:41" x14ac:dyDescent="0.25">
      <c r="A119" s="3" t="s">
        <v>49</v>
      </c>
      <c r="B119" s="3" t="s">
        <v>50</v>
      </c>
      <c r="C119" s="3">
        <v>1000</v>
      </c>
      <c r="D119" s="11">
        <v>40424</v>
      </c>
      <c r="E119" s="4">
        <v>0.73263888888888884</v>
      </c>
      <c r="F119" s="10">
        <v>40424</v>
      </c>
      <c r="G119" s="5">
        <v>0.74861111111111101</v>
      </c>
      <c r="H119" s="6">
        <v>32.798299999999998</v>
      </c>
      <c r="I119" s="6">
        <v>-117.72150000000001</v>
      </c>
      <c r="J119" s="6">
        <v>32.795999999999999</v>
      </c>
      <c r="K119" s="6">
        <v>-117.72</v>
      </c>
      <c r="L119" s="3">
        <v>5</v>
      </c>
      <c r="M119" s="3">
        <v>4</v>
      </c>
      <c r="N119" s="3">
        <v>101</v>
      </c>
      <c r="O119" s="3">
        <v>101.366</v>
      </c>
      <c r="P119" s="3">
        <v>10.090299999999999</v>
      </c>
      <c r="Q119" s="3">
        <v>2</v>
      </c>
      <c r="R119" s="13">
        <v>33.941899999999997</v>
      </c>
      <c r="S119" s="16">
        <v>2</v>
      </c>
      <c r="T119" s="13">
        <v>33.942500000000003</v>
      </c>
      <c r="U119" s="3">
        <v>2</v>
      </c>
      <c r="W119" s="3">
        <v>9</v>
      </c>
      <c r="Y119" s="3">
        <v>9</v>
      </c>
      <c r="AA119" s="3">
        <v>9</v>
      </c>
      <c r="AC119" s="3">
        <v>9</v>
      </c>
      <c r="AE119" s="3">
        <v>9</v>
      </c>
      <c r="AG119" s="3">
        <v>9</v>
      </c>
      <c r="AI119" s="3">
        <v>9</v>
      </c>
      <c r="AK119" s="3">
        <v>9</v>
      </c>
      <c r="AM119" s="3">
        <v>9</v>
      </c>
      <c r="AO119" s="3">
        <v>9</v>
      </c>
    </row>
    <row r="120" spans="1:41" x14ac:dyDescent="0.25">
      <c r="A120" s="3" t="s">
        <v>49</v>
      </c>
      <c r="B120" s="3" t="s">
        <v>50</v>
      </c>
      <c r="C120" s="3">
        <v>1000</v>
      </c>
      <c r="D120" s="11">
        <v>40424</v>
      </c>
      <c r="E120" s="4">
        <v>0.73263888888888884</v>
      </c>
      <c r="F120" s="10">
        <v>40424</v>
      </c>
      <c r="G120" s="5">
        <v>0.74861111111111101</v>
      </c>
      <c r="H120" s="6">
        <v>32.798299999999998</v>
      </c>
      <c r="I120" s="6">
        <v>-117.72150000000001</v>
      </c>
      <c r="J120" s="6">
        <v>32.795999999999999</v>
      </c>
      <c r="K120" s="6">
        <v>-117.72</v>
      </c>
      <c r="L120" s="3">
        <v>5</v>
      </c>
      <c r="M120" s="3">
        <v>5</v>
      </c>
      <c r="N120" s="3">
        <v>25</v>
      </c>
      <c r="O120" s="3">
        <v>25.507999999999999</v>
      </c>
      <c r="P120" s="3">
        <v>12.710900000000001</v>
      </c>
      <c r="Q120" s="3">
        <v>2</v>
      </c>
      <c r="R120" s="13">
        <v>33.401899999999998</v>
      </c>
      <c r="S120" s="16">
        <v>9</v>
      </c>
      <c r="U120" s="3">
        <v>9</v>
      </c>
      <c r="W120" s="3">
        <v>9</v>
      </c>
      <c r="Y120" s="3">
        <v>9</v>
      </c>
      <c r="AA120" s="3">
        <v>9</v>
      </c>
      <c r="AC120" s="3">
        <v>9</v>
      </c>
      <c r="AE120" s="3">
        <v>9</v>
      </c>
      <c r="AG120" s="3">
        <v>9</v>
      </c>
      <c r="AI120" s="3">
        <v>9</v>
      </c>
      <c r="AK120" s="3">
        <v>9</v>
      </c>
      <c r="AL120" s="3">
        <v>0.87790000000000001</v>
      </c>
      <c r="AM120" s="3">
        <v>2</v>
      </c>
      <c r="AO120" s="3">
        <v>9</v>
      </c>
    </row>
    <row r="121" spans="1:41" x14ac:dyDescent="0.25">
      <c r="A121" s="3" t="s">
        <v>49</v>
      </c>
      <c r="B121" s="3" t="s">
        <v>50</v>
      </c>
      <c r="C121" s="3">
        <v>1000</v>
      </c>
      <c r="D121" s="11">
        <v>40424</v>
      </c>
      <c r="E121" s="4">
        <v>0.73263888888888884</v>
      </c>
      <c r="F121" s="10">
        <v>40424</v>
      </c>
      <c r="G121" s="5">
        <v>0.74861111111111101</v>
      </c>
      <c r="H121" s="6">
        <v>32.798299999999998</v>
      </c>
      <c r="I121" s="6">
        <v>-117.72150000000001</v>
      </c>
      <c r="J121" s="6">
        <v>32.795999999999999</v>
      </c>
      <c r="K121" s="6">
        <v>-117.72</v>
      </c>
      <c r="L121" s="3">
        <v>5</v>
      </c>
      <c r="M121" s="3">
        <v>6</v>
      </c>
      <c r="N121" s="3">
        <v>25</v>
      </c>
      <c r="O121" s="3">
        <v>24.844000000000001</v>
      </c>
      <c r="P121" s="3">
        <v>12.838699999999999</v>
      </c>
      <c r="Q121" s="3">
        <v>2</v>
      </c>
      <c r="R121" s="13">
        <v>33.400199999999998</v>
      </c>
      <c r="S121" s="16">
        <v>9</v>
      </c>
      <c r="U121" s="3">
        <v>9</v>
      </c>
      <c r="W121" s="3">
        <v>9</v>
      </c>
      <c r="Y121" s="3">
        <v>9</v>
      </c>
      <c r="AA121" s="3">
        <v>9</v>
      </c>
      <c r="AC121" s="3">
        <v>9</v>
      </c>
      <c r="AE121" s="3">
        <v>9</v>
      </c>
      <c r="AG121" s="3">
        <v>9</v>
      </c>
      <c r="AI121" s="3">
        <v>9</v>
      </c>
      <c r="AK121" s="3">
        <v>9</v>
      </c>
      <c r="AL121" s="3">
        <v>0.96360000000000001</v>
      </c>
      <c r="AM121" s="3">
        <v>2</v>
      </c>
      <c r="AO121" s="3">
        <v>9</v>
      </c>
    </row>
    <row r="122" spans="1:41" x14ac:dyDescent="0.25">
      <c r="A122" s="3" t="s">
        <v>49</v>
      </c>
      <c r="B122" s="3" t="s">
        <v>50</v>
      </c>
      <c r="C122" s="3">
        <v>1000</v>
      </c>
      <c r="D122" s="11">
        <v>40424</v>
      </c>
      <c r="E122" s="4">
        <v>0.73263888888888884</v>
      </c>
      <c r="F122" s="10">
        <v>40424</v>
      </c>
      <c r="G122" s="5">
        <v>0.74861111111111101</v>
      </c>
      <c r="H122" s="6">
        <v>32.798299999999998</v>
      </c>
      <c r="I122" s="6">
        <v>-117.72150000000001</v>
      </c>
      <c r="J122" s="6">
        <v>32.795999999999999</v>
      </c>
      <c r="K122" s="6">
        <v>-117.72</v>
      </c>
      <c r="L122" s="3">
        <v>5</v>
      </c>
      <c r="M122" s="3">
        <v>7</v>
      </c>
      <c r="N122" s="3">
        <v>25</v>
      </c>
      <c r="O122" s="3">
        <v>25.257000000000001</v>
      </c>
      <c r="P122" s="3">
        <v>12.697100000000001</v>
      </c>
      <c r="Q122" s="3">
        <v>2</v>
      </c>
      <c r="R122" s="13">
        <v>33.400599999999997</v>
      </c>
      <c r="S122" s="16">
        <v>9</v>
      </c>
      <c r="U122" s="3">
        <v>9</v>
      </c>
      <c r="W122" s="3">
        <v>9</v>
      </c>
      <c r="Y122" s="3">
        <v>9</v>
      </c>
      <c r="AA122" s="3">
        <v>9</v>
      </c>
      <c r="AC122" s="3">
        <v>9</v>
      </c>
      <c r="AE122" s="3">
        <v>9</v>
      </c>
      <c r="AG122" s="3">
        <v>9</v>
      </c>
      <c r="AI122" s="3">
        <v>9</v>
      </c>
      <c r="AK122" s="3">
        <v>9</v>
      </c>
      <c r="AL122" s="3">
        <v>0.86419999999999997</v>
      </c>
      <c r="AM122" s="3">
        <v>2</v>
      </c>
      <c r="AO122" s="3">
        <v>9</v>
      </c>
    </row>
    <row r="123" spans="1:41" x14ac:dyDescent="0.25">
      <c r="A123" s="3" t="s">
        <v>49</v>
      </c>
      <c r="B123" s="3" t="s">
        <v>50</v>
      </c>
      <c r="C123" s="3">
        <v>1000</v>
      </c>
      <c r="D123" s="11">
        <v>40424</v>
      </c>
      <c r="E123" s="4">
        <v>0.73263888888888884</v>
      </c>
      <c r="F123" s="10">
        <v>40424</v>
      </c>
      <c r="G123" s="5">
        <v>0.74861111111111101</v>
      </c>
      <c r="H123" s="6">
        <v>32.798299999999998</v>
      </c>
      <c r="I123" s="6">
        <v>-117.72150000000001</v>
      </c>
      <c r="J123" s="6">
        <v>32.795999999999999</v>
      </c>
      <c r="K123" s="6">
        <v>-117.72</v>
      </c>
      <c r="L123" s="3">
        <v>5</v>
      </c>
      <c r="M123" s="3">
        <v>8</v>
      </c>
      <c r="N123" s="3">
        <v>8</v>
      </c>
      <c r="O123" s="3">
        <v>8.6140000000000008</v>
      </c>
      <c r="P123" s="3">
        <v>19.757200000000001</v>
      </c>
      <c r="Q123" s="3">
        <v>2</v>
      </c>
      <c r="R123" s="13">
        <v>33.547899999999998</v>
      </c>
      <c r="S123" s="16">
        <v>9</v>
      </c>
      <c r="U123" s="3">
        <v>9</v>
      </c>
      <c r="W123" s="3">
        <v>9</v>
      </c>
      <c r="Y123" s="3">
        <v>9</v>
      </c>
      <c r="AA123" s="3">
        <v>9</v>
      </c>
      <c r="AC123" s="3">
        <v>9</v>
      </c>
      <c r="AE123" s="3">
        <v>9</v>
      </c>
      <c r="AG123" s="3">
        <v>9</v>
      </c>
      <c r="AI123" s="3">
        <v>9</v>
      </c>
      <c r="AK123" s="3">
        <v>9</v>
      </c>
      <c r="AL123" s="3">
        <v>0.25380000000000003</v>
      </c>
      <c r="AM123" s="3">
        <v>2</v>
      </c>
      <c r="AO123" s="3">
        <v>9</v>
      </c>
    </row>
    <row r="124" spans="1:41" x14ac:dyDescent="0.25">
      <c r="A124" s="3" t="s">
        <v>49</v>
      </c>
      <c r="B124" s="3" t="s">
        <v>50</v>
      </c>
      <c r="C124" s="3">
        <v>1000</v>
      </c>
      <c r="D124" s="11">
        <v>40424</v>
      </c>
      <c r="E124" s="4">
        <v>0.73263888888888884</v>
      </c>
      <c r="F124" s="10">
        <v>40424</v>
      </c>
      <c r="G124" s="5">
        <v>0.74861111111111101</v>
      </c>
      <c r="H124" s="6">
        <v>32.798299999999998</v>
      </c>
      <c r="I124" s="6">
        <v>-117.72150000000001</v>
      </c>
      <c r="J124" s="6">
        <v>32.795999999999999</v>
      </c>
      <c r="K124" s="6">
        <v>-117.72</v>
      </c>
      <c r="L124" s="3">
        <v>5</v>
      </c>
      <c r="M124" s="3">
        <v>9</v>
      </c>
      <c r="N124" s="3">
        <v>8</v>
      </c>
      <c r="O124" s="3">
        <v>8.1539999999999999</v>
      </c>
      <c r="P124" s="3">
        <v>19.768899999999999</v>
      </c>
      <c r="Q124" s="3">
        <v>2</v>
      </c>
      <c r="R124" s="13">
        <v>33.548000000000002</v>
      </c>
      <c r="S124" s="16">
        <v>9</v>
      </c>
      <c r="U124" s="3">
        <v>9</v>
      </c>
      <c r="W124" s="3">
        <v>9</v>
      </c>
      <c r="Y124" s="3">
        <v>9</v>
      </c>
      <c r="AA124" s="3">
        <v>9</v>
      </c>
      <c r="AC124" s="3">
        <v>9</v>
      </c>
      <c r="AE124" s="3">
        <v>9</v>
      </c>
      <c r="AG124" s="3">
        <v>9</v>
      </c>
      <c r="AI124" s="3">
        <v>9</v>
      </c>
      <c r="AK124" s="3">
        <v>9</v>
      </c>
      <c r="AL124" s="3">
        <v>0.27429999999999999</v>
      </c>
      <c r="AM124" s="3">
        <v>2</v>
      </c>
      <c r="AO124" s="3">
        <v>9</v>
      </c>
    </row>
    <row r="125" spans="1:41" x14ac:dyDescent="0.25">
      <c r="A125" s="3" t="s">
        <v>49</v>
      </c>
      <c r="B125" s="3" t="s">
        <v>50</v>
      </c>
      <c r="C125" s="3">
        <v>1000</v>
      </c>
      <c r="D125" s="11">
        <v>40424</v>
      </c>
      <c r="E125" s="4">
        <v>0.73263888888888884</v>
      </c>
      <c r="F125" s="10">
        <v>40424</v>
      </c>
      <c r="G125" s="5">
        <v>0.74861111111111101</v>
      </c>
      <c r="H125" s="6">
        <v>32.798299999999998</v>
      </c>
      <c r="I125" s="6">
        <v>-117.72150000000001</v>
      </c>
      <c r="J125" s="6">
        <v>32.795999999999999</v>
      </c>
      <c r="K125" s="6">
        <v>-117.72</v>
      </c>
      <c r="L125" s="3">
        <v>5</v>
      </c>
      <c r="M125" s="3">
        <v>10</v>
      </c>
      <c r="N125" s="3">
        <v>8</v>
      </c>
      <c r="O125" s="3">
        <v>8.3230000000000004</v>
      </c>
      <c r="P125" s="3">
        <v>19.759399999999999</v>
      </c>
      <c r="Q125" s="3">
        <v>2</v>
      </c>
      <c r="R125" s="13">
        <v>33.548099999999998</v>
      </c>
      <c r="S125" s="16">
        <v>9</v>
      </c>
      <c r="U125" s="3">
        <v>9</v>
      </c>
      <c r="W125" s="3">
        <v>9</v>
      </c>
      <c r="Y125" s="3">
        <v>9</v>
      </c>
      <c r="AA125" s="3">
        <v>9</v>
      </c>
      <c r="AC125" s="3">
        <v>9</v>
      </c>
      <c r="AE125" s="3">
        <v>9</v>
      </c>
      <c r="AG125" s="3">
        <v>9</v>
      </c>
      <c r="AI125" s="3">
        <v>9</v>
      </c>
      <c r="AK125" s="3">
        <v>9</v>
      </c>
      <c r="AL125" s="3">
        <v>0.25719999999999998</v>
      </c>
      <c r="AM125" s="3">
        <v>2</v>
      </c>
      <c r="AO125" s="3">
        <v>9</v>
      </c>
    </row>
    <row r="126" spans="1:41" x14ac:dyDescent="0.25">
      <c r="A126" s="3" t="s">
        <v>49</v>
      </c>
      <c r="B126" s="3" t="s">
        <v>50</v>
      </c>
      <c r="C126" s="3">
        <v>1000</v>
      </c>
      <c r="D126" s="11">
        <v>40424</v>
      </c>
      <c r="E126" s="4">
        <v>0.73263888888888884</v>
      </c>
      <c r="F126" s="10">
        <v>40424</v>
      </c>
      <c r="G126" s="5">
        <v>0.74861111111111101</v>
      </c>
      <c r="H126" s="6">
        <v>32.798299999999998</v>
      </c>
      <c r="I126" s="6">
        <v>-117.72150000000001</v>
      </c>
      <c r="J126" s="6">
        <v>32.795999999999999</v>
      </c>
      <c r="K126" s="6">
        <v>-117.72</v>
      </c>
      <c r="L126" s="3">
        <v>5</v>
      </c>
      <c r="M126" s="3">
        <v>11</v>
      </c>
      <c r="N126" s="3">
        <v>8</v>
      </c>
      <c r="O126" s="3">
        <v>8.1129999999999995</v>
      </c>
      <c r="P126" s="3">
        <v>19.761900000000001</v>
      </c>
      <c r="Q126" s="3">
        <v>2</v>
      </c>
      <c r="R126" s="13">
        <v>33.548299999999998</v>
      </c>
      <c r="S126" s="16">
        <v>2</v>
      </c>
      <c r="T126" s="13">
        <v>33.549199999999999</v>
      </c>
      <c r="U126" s="3">
        <v>2</v>
      </c>
      <c r="W126" s="3">
        <v>9</v>
      </c>
      <c r="Y126" s="3">
        <v>9</v>
      </c>
      <c r="AA126" s="3">
        <v>9</v>
      </c>
      <c r="AC126" s="3">
        <v>9</v>
      </c>
      <c r="AE126" s="3">
        <v>9</v>
      </c>
      <c r="AG126" s="3">
        <v>9</v>
      </c>
      <c r="AI126" s="3">
        <v>9</v>
      </c>
      <c r="AK126" s="3">
        <v>9</v>
      </c>
      <c r="AM126" s="3">
        <v>9</v>
      </c>
      <c r="AO126" s="3">
        <v>9</v>
      </c>
    </row>
    <row r="127" spans="1:41" x14ac:dyDescent="0.25">
      <c r="A127" s="3" t="s">
        <v>49</v>
      </c>
      <c r="B127" s="3" t="s">
        <v>50</v>
      </c>
      <c r="C127" s="3">
        <v>1000</v>
      </c>
      <c r="D127" s="11">
        <v>40424</v>
      </c>
      <c r="E127" s="4">
        <v>0.73263888888888884</v>
      </c>
      <c r="F127" s="10">
        <v>40424</v>
      </c>
      <c r="G127" s="5">
        <v>0.74861111111111101</v>
      </c>
      <c r="H127" s="6">
        <v>32.798299999999998</v>
      </c>
      <c r="I127" s="6">
        <v>-117.72150000000001</v>
      </c>
      <c r="J127" s="6">
        <v>32.795999999999999</v>
      </c>
      <c r="K127" s="6">
        <v>-117.72</v>
      </c>
      <c r="L127" s="3">
        <v>5</v>
      </c>
      <c r="M127" s="8">
        <v>12</v>
      </c>
      <c r="N127" s="3">
        <v>8</v>
      </c>
      <c r="O127" s="3">
        <v>8.3190000000000008</v>
      </c>
      <c r="P127" s="3">
        <v>19.7666</v>
      </c>
      <c r="Q127" s="3">
        <v>2</v>
      </c>
      <c r="R127" s="13">
        <v>33.548200000000001</v>
      </c>
      <c r="S127" s="16">
        <v>2</v>
      </c>
      <c r="T127" s="13">
        <v>33.549100000000003</v>
      </c>
      <c r="U127" s="3">
        <v>2</v>
      </c>
      <c r="W127" s="3">
        <v>9</v>
      </c>
      <c r="Y127" s="3">
        <v>9</v>
      </c>
      <c r="AA127" s="3">
        <v>9</v>
      </c>
      <c r="AC127" s="3">
        <v>9</v>
      </c>
      <c r="AE127" s="3">
        <v>9</v>
      </c>
      <c r="AG127" s="3">
        <v>9</v>
      </c>
      <c r="AI127" s="3">
        <v>9</v>
      </c>
      <c r="AK127" s="3">
        <v>9</v>
      </c>
      <c r="AM127" s="3">
        <v>9</v>
      </c>
      <c r="AO127" s="3">
        <v>9</v>
      </c>
    </row>
    <row r="128" spans="1:41" x14ac:dyDescent="0.25">
      <c r="A128" s="3" t="s">
        <v>51</v>
      </c>
      <c r="B128" s="3" t="s">
        <v>52</v>
      </c>
      <c r="D128" s="10">
        <v>40607</v>
      </c>
      <c r="E128" s="4">
        <v>7.7083333333333337E-2</v>
      </c>
      <c r="F128" s="10">
        <v>40607</v>
      </c>
      <c r="G128" s="4"/>
      <c r="H128" s="6">
        <v>33.446199999999997</v>
      </c>
      <c r="I128" s="3">
        <v>-118.746</v>
      </c>
      <c r="J128" s="6">
        <v>33.446100000000001</v>
      </c>
      <c r="K128" s="3">
        <v>-118.746</v>
      </c>
      <c r="L128" s="3">
        <v>1</v>
      </c>
      <c r="M128" s="3">
        <v>1</v>
      </c>
      <c r="N128" s="3">
        <v>72</v>
      </c>
      <c r="O128" s="3">
        <v>71.933999999999997</v>
      </c>
      <c r="P128" s="3">
        <v>10.645799999999999</v>
      </c>
      <c r="Q128" s="3">
        <v>2</v>
      </c>
      <c r="R128" s="13">
        <v>33.4985</v>
      </c>
      <c r="S128" s="16">
        <v>9</v>
      </c>
      <c r="U128" s="18">
        <v>9</v>
      </c>
      <c r="V128" s="3">
        <v>3.69</v>
      </c>
      <c r="W128" s="20">
        <v>2</v>
      </c>
      <c r="X128" s="21"/>
      <c r="Y128" s="20">
        <v>9</v>
      </c>
      <c r="Z128" s="21"/>
      <c r="AA128" s="20">
        <v>9</v>
      </c>
      <c r="AB128" s="21"/>
      <c r="AC128" s="20">
        <v>9</v>
      </c>
      <c r="AD128" s="3"/>
      <c r="AE128" s="20">
        <v>9</v>
      </c>
      <c r="AF128" s="20"/>
      <c r="AG128" s="20">
        <v>9</v>
      </c>
      <c r="AH128" s="21"/>
      <c r="AI128" s="20">
        <v>9</v>
      </c>
      <c r="AJ128" s="21"/>
      <c r="AK128" s="20">
        <v>9</v>
      </c>
      <c r="AL128" s="20"/>
      <c r="AM128" s="20">
        <v>9</v>
      </c>
      <c r="AO128" s="20">
        <v>9</v>
      </c>
    </row>
    <row r="129" spans="1:41" x14ac:dyDescent="0.25">
      <c r="A129" s="3" t="s">
        <v>51</v>
      </c>
      <c r="B129" s="3" t="s">
        <v>52</v>
      </c>
      <c r="D129" s="10">
        <v>40607</v>
      </c>
      <c r="E129" s="4">
        <v>7.7083333333333337E-2</v>
      </c>
      <c r="F129" s="10">
        <v>40607</v>
      </c>
      <c r="G129" s="4"/>
      <c r="H129" s="6">
        <v>33.446199999999997</v>
      </c>
      <c r="I129" s="3">
        <v>-118.746</v>
      </c>
      <c r="J129" s="6">
        <v>33.446100000000001</v>
      </c>
      <c r="K129" s="3">
        <v>-118.746</v>
      </c>
      <c r="L129" s="3">
        <v>1</v>
      </c>
      <c r="M129" s="3">
        <v>2</v>
      </c>
      <c r="N129" s="3">
        <v>72</v>
      </c>
      <c r="O129" s="3">
        <v>71.965999999999994</v>
      </c>
      <c r="P129" s="3">
        <v>10.6273</v>
      </c>
      <c r="Q129" s="3">
        <v>2</v>
      </c>
      <c r="R129" s="13">
        <v>33.506300000000003</v>
      </c>
      <c r="S129" s="16">
        <v>9</v>
      </c>
      <c r="T129" s="43"/>
      <c r="U129" s="18">
        <v>2</v>
      </c>
      <c r="V129" s="6"/>
      <c r="W129" s="20">
        <v>9</v>
      </c>
      <c r="X129" s="44">
        <v>2135.4123087199782</v>
      </c>
      <c r="Y129" s="20">
        <v>2</v>
      </c>
      <c r="Z129" s="44">
        <v>2226.6999999999998</v>
      </c>
      <c r="AA129" s="20">
        <v>2</v>
      </c>
      <c r="AB129" s="21"/>
      <c r="AC129" s="20">
        <v>9</v>
      </c>
      <c r="AD129" s="3"/>
      <c r="AE129" s="20">
        <v>9</v>
      </c>
      <c r="AF129" s="20"/>
      <c r="AG129" s="20">
        <v>9</v>
      </c>
      <c r="AH129" s="21"/>
      <c r="AI129" s="20">
        <v>9</v>
      </c>
      <c r="AJ129" s="21"/>
      <c r="AK129" s="20">
        <v>9</v>
      </c>
      <c r="AL129" s="20"/>
      <c r="AM129" s="20">
        <v>9</v>
      </c>
      <c r="AO129" s="20">
        <v>9</v>
      </c>
    </row>
    <row r="130" spans="1:41" x14ac:dyDescent="0.25">
      <c r="A130" s="3" t="s">
        <v>51</v>
      </c>
      <c r="B130" s="3" t="s">
        <v>52</v>
      </c>
      <c r="D130" s="10">
        <v>40607</v>
      </c>
      <c r="E130" s="4">
        <v>7.7083333333333337E-2</v>
      </c>
      <c r="F130" s="10">
        <v>40607</v>
      </c>
      <c r="G130" s="4"/>
      <c r="H130" s="6">
        <v>33.446199999999997</v>
      </c>
      <c r="I130" s="3">
        <v>-118.746</v>
      </c>
      <c r="J130" s="6">
        <v>33.446100000000001</v>
      </c>
      <c r="K130" s="3">
        <v>-118.746</v>
      </c>
      <c r="L130" s="3">
        <v>1</v>
      </c>
      <c r="M130" s="3">
        <v>3</v>
      </c>
      <c r="N130" s="3">
        <v>72</v>
      </c>
      <c r="O130" s="3">
        <v>72.414000000000001</v>
      </c>
      <c r="P130" s="3">
        <v>10.6244</v>
      </c>
      <c r="Q130" s="3">
        <v>2</v>
      </c>
      <c r="R130" s="13">
        <v>33.507899999999999</v>
      </c>
      <c r="S130" s="16">
        <v>9</v>
      </c>
      <c r="U130" s="18">
        <v>9</v>
      </c>
      <c r="V130" s="3"/>
      <c r="W130" s="20">
        <v>9</v>
      </c>
      <c r="X130" s="21"/>
      <c r="Y130" s="20">
        <v>9</v>
      </c>
      <c r="Z130" s="21"/>
      <c r="AA130" s="20">
        <v>9</v>
      </c>
      <c r="AB130" s="3">
        <v>19.38</v>
      </c>
      <c r="AC130" s="20">
        <v>2</v>
      </c>
      <c r="AD130" s="21">
        <v>0.01</v>
      </c>
      <c r="AE130" s="20">
        <v>2</v>
      </c>
      <c r="AF130" s="20">
        <v>0</v>
      </c>
      <c r="AG130" s="20">
        <v>2</v>
      </c>
      <c r="AH130" s="21">
        <v>1.59</v>
      </c>
      <c r="AI130" s="20">
        <v>2</v>
      </c>
      <c r="AJ130" s="21">
        <v>18.3</v>
      </c>
      <c r="AK130" s="20">
        <v>2</v>
      </c>
      <c r="AL130" s="20"/>
      <c r="AM130" s="20">
        <v>9</v>
      </c>
      <c r="AO130" s="20">
        <v>9</v>
      </c>
    </row>
    <row r="131" spans="1:41" x14ac:dyDescent="0.25">
      <c r="A131" s="3" t="s">
        <v>51</v>
      </c>
      <c r="B131" s="3" t="s">
        <v>52</v>
      </c>
      <c r="D131" s="10">
        <v>40607</v>
      </c>
      <c r="E131" s="4">
        <v>7.7083333333333337E-2</v>
      </c>
      <c r="F131" s="10">
        <v>40607</v>
      </c>
      <c r="G131" s="4"/>
      <c r="H131" s="6">
        <v>33.446199999999997</v>
      </c>
      <c r="I131" s="3">
        <v>-118.746</v>
      </c>
      <c r="J131" s="6">
        <v>33.446100000000001</v>
      </c>
      <c r="K131" s="3">
        <v>-118.746</v>
      </c>
      <c r="L131" s="3">
        <v>1</v>
      </c>
      <c r="M131" s="3">
        <v>4</v>
      </c>
      <c r="N131" s="3">
        <v>72</v>
      </c>
      <c r="O131" s="3">
        <v>72.566999999999993</v>
      </c>
      <c r="P131" s="3">
        <v>10.623100000000001</v>
      </c>
      <c r="Q131" s="3">
        <v>2</v>
      </c>
      <c r="R131" s="13">
        <v>33.508000000000003</v>
      </c>
      <c r="S131" s="16">
        <v>2</v>
      </c>
      <c r="T131" s="13">
        <v>33.506799999999998</v>
      </c>
      <c r="U131" s="18">
        <v>2</v>
      </c>
      <c r="V131" s="3"/>
      <c r="W131" s="20">
        <v>9</v>
      </c>
      <c r="X131" s="21"/>
      <c r="Y131" s="20">
        <v>9</v>
      </c>
      <c r="Z131" s="21"/>
      <c r="AA131" s="20">
        <v>9</v>
      </c>
      <c r="AB131" s="21"/>
      <c r="AC131" s="20">
        <v>9</v>
      </c>
      <c r="AD131" s="21"/>
      <c r="AE131" s="20">
        <v>9</v>
      </c>
      <c r="AF131" s="20"/>
      <c r="AG131" s="20">
        <v>9</v>
      </c>
      <c r="AH131" s="21"/>
      <c r="AI131" s="20">
        <v>9</v>
      </c>
      <c r="AJ131" s="21"/>
      <c r="AK131" s="20">
        <v>9</v>
      </c>
      <c r="AL131" s="20"/>
      <c r="AM131" s="20">
        <v>9</v>
      </c>
      <c r="AO131" s="20">
        <v>9</v>
      </c>
    </row>
    <row r="132" spans="1:41" x14ac:dyDescent="0.25">
      <c r="A132" s="3" t="s">
        <v>51</v>
      </c>
      <c r="B132" s="3" t="s">
        <v>52</v>
      </c>
      <c r="D132" s="10">
        <v>40607</v>
      </c>
      <c r="E132" s="4">
        <v>7.7083333333333337E-2</v>
      </c>
      <c r="F132" s="10">
        <v>40607</v>
      </c>
      <c r="G132" s="4"/>
      <c r="H132" s="6">
        <v>33.446199999999997</v>
      </c>
      <c r="I132" s="3">
        <v>-118.746</v>
      </c>
      <c r="J132" s="6">
        <v>33.446100000000001</v>
      </c>
      <c r="K132" s="3">
        <v>-118.746</v>
      </c>
      <c r="L132" s="3">
        <v>1</v>
      </c>
      <c r="M132" s="3">
        <v>5</v>
      </c>
      <c r="N132" s="3">
        <v>42</v>
      </c>
      <c r="O132" s="3">
        <v>42.482999999999997</v>
      </c>
      <c r="P132" s="3">
        <v>12.3848</v>
      </c>
      <c r="Q132" s="3">
        <v>2</v>
      </c>
      <c r="R132" s="13">
        <v>33.377400000000002</v>
      </c>
      <c r="S132" s="16">
        <v>9</v>
      </c>
      <c r="U132" s="18">
        <v>9</v>
      </c>
      <c r="V132" s="3">
        <v>5.0750000000000002</v>
      </c>
      <c r="W132" s="20">
        <v>2</v>
      </c>
      <c r="X132" s="21"/>
      <c r="Y132" s="20">
        <v>9</v>
      </c>
      <c r="Z132" s="21"/>
      <c r="AA132" s="20">
        <v>9</v>
      </c>
      <c r="AB132" s="21"/>
      <c r="AC132" s="20">
        <v>9</v>
      </c>
      <c r="AD132" s="21"/>
      <c r="AE132" s="20">
        <v>9</v>
      </c>
      <c r="AF132" s="20"/>
      <c r="AG132" s="20">
        <v>9</v>
      </c>
      <c r="AH132" s="21"/>
      <c r="AI132" s="20">
        <v>9</v>
      </c>
      <c r="AJ132" s="21"/>
      <c r="AK132" s="20">
        <v>9</v>
      </c>
      <c r="AL132" s="22"/>
      <c r="AM132" s="20">
        <v>9</v>
      </c>
      <c r="AO132" s="20">
        <v>9</v>
      </c>
    </row>
    <row r="133" spans="1:41" x14ac:dyDescent="0.25">
      <c r="A133" s="3" t="s">
        <v>51</v>
      </c>
      <c r="B133" s="3" t="s">
        <v>52</v>
      </c>
      <c r="D133" s="10">
        <v>40607</v>
      </c>
      <c r="E133" s="4">
        <v>7.7083333333333337E-2</v>
      </c>
      <c r="F133" s="10">
        <v>40607</v>
      </c>
      <c r="G133" s="4"/>
      <c r="H133" s="6">
        <v>33.446199999999997</v>
      </c>
      <c r="I133" s="3">
        <v>-118.746</v>
      </c>
      <c r="J133" s="6">
        <v>33.446100000000001</v>
      </c>
      <c r="K133" s="3">
        <v>-118.746</v>
      </c>
      <c r="L133" s="3">
        <v>1</v>
      </c>
      <c r="M133" s="3">
        <v>6</v>
      </c>
      <c r="N133" s="3">
        <v>42</v>
      </c>
      <c r="O133" s="3">
        <v>42.363</v>
      </c>
      <c r="P133" s="3">
        <v>12.417299999999999</v>
      </c>
      <c r="Q133" s="3">
        <v>2</v>
      </c>
      <c r="R133" s="13">
        <v>33.374299999999998</v>
      </c>
      <c r="S133" s="16">
        <v>9</v>
      </c>
      <c r="T133" s="43"/>
      <c r="U133" s="18">
        <v>2</v>
      </c>
      <c r="V133" s="6"/>
      <c r="W133" s="20">
        <v>9</v>
      </c>
      <c r="X133" s="44">
        <v>2067.2969557317479</v>
      </c>
      <c r="Y133" s="20">
        <v>2</v>
      </c>
      <c r="Z133" s="44">
        <v>2225</v>
      </c>
      <c r="AA133" s="20">
        <v>2</v>
      </c>
      <c r="AB133" s="21"/>
      <c r="AC133" s="20">
        <v>9</v>
      </c>
      <c r="AD133" s="21"/>
      <c r="AE133" s="20">
        <v>9</v>
      </c>
      <c r="AF133" s="20"/>
      <c r="AG133" s="20">
        <v>9</v>
      </c>
      <c r="AH133" s="21"/>
      <c r="AI133" s="20">
        <v>9</v>
      </c>
      <c r="AJ133" s="21"/>
      <c r="AK133" s="20">
        <v>9</v>
      </c>
      <c r="AL133" s="23"/>
      <c r="AM133" s="20">
        <v>9</v>
      </c>
      <c r="AO133" s="20">
        <v>9</v>
      </c>
    </row>
    <row r="134" spans="1:41" x14ac:dyDescent="0.25">
      <c r="A134" s="3" t="s">
        <v>51</v>
      </c>
      <c r="B134" s="3" t="s">
        <v>52</v>
      </c>
      <c r="D134" s="10">
        <v>40607</v>
      </c>
      <c r="E134" s="4">
        <v>7.7083333333333337E-2</v>
      </c>
      <c r="F134" s="10">
        <v>40607</v>
      </c>
      <c r="G134" s="4"/>
      <c r="H134" s="6">
        <v>33.446199999999997</v>
      </c>
      <c r="I134" s="3">
        <v>-118.746</v>
      </c>
      <c r="J134" s="6">
        <v>33.446100000000001</v>
      </c>
      <c r="K134" s="3">
        <v>-118.746</v>
      </c>
      <c r="L134" s="3">
        <v>1</v>
      </c>
      <c r="M134" s="3">
        <v>7</v>
      </c>
      <c r="N134" s="3">
        <v>42</v>
      </c>
      <c r="O134" s="3">
        <v>42.307000000000002</v>
      </c>
      <c r="P134" s="3">
        <v>12.3849</v>
      </c>
      <c r="Q134" s="3">
        <v>2</v>
      </c>
      <c r="R134" s="13">
        <v>33.375300000000003</v>
      </c>
      <c r="S134" s="16">
        <v>9</v>
      </c>
      <c r="U134" s="18">
        <v>9</v>
      </c>
      <c r="V134" s="6"/>
      <c r="W134" s="18">
        <v>9</v>
      </c>
      <c r="X134" s="24"/>
      <c r="Y134" s="18">
        <v>9</v>
      </c>
      <c r="Z134" s="24"/>
      <c r="AA134" s="18">
        <v>9</v>
      </c>
      <c r="AB134" s="21">
        <v>8.91</v>
      </c>
      <c r="AC134" s="18">
        <v>2</v>
      </c>
      <c r="AD134" s="21">
        <v>0.27</v>
      </c>
      <c r="AE134" s="18">
        <v>2</v>
      </c>
      <c r="AF134" s="18">
        <v>0.02</v>
      </c>
      <c r="AG134" s="18">
        <v>2</v>
      </c>
      <c r="AH134" s="21">
        <v>0.94</v>
      </c>
      <c r="AI134" s="18">
        <v>2</v>
      </c>
      <c r="AJ134" s="21">
        <v>8.6</v>
      </c>
      <c r="AK134" s="18">
        <v>2</v>
      </c>
      <c r="AL134" s="25"/>
      <c r="AM134" s="20">
        <v>9</v>
      </c>
      <c r="AO134" s="20">
        <v>9</v>
      </c>
    </row>
    <row r="135" spans="1:41" x14ac:dyDescent="0.25">
      <c r="A135" s="3" t="s">
        <v>51</v>
      </c>
      <c r="B135" s="3" t="s">
        <v>52</v>
      </c>
      <c r="D135" s="10">
        <v>40607</v>
      </c>
      <c r="E135" s="4">
        <v>7.7083333333333337E-2</v>
      </c>
      <c r="F135" s="10">
        <v>40607</v>
      </c>
      <c r="G135" s="4"/>
      <c r="H135" s="6">
        <v>33.446199999999997</v>
      </c>
      <c r="I135" s="3">
        <v>-118.746</v>
      </c>
      <c r="J135" s="6">
        <v>33.446100000000001</v>
      </c>
      <c r="K135" s="3">
        <v>-118.746</v>
      </c>
      <c r="L135" s="3">
        <v>1</v>
      </c>
      <c r="M135" s="3">
        <v>8</v>
      </c>
      <c r="N135" s="3">
        <v>42</v>
      </c>
      <c r="O135" s="3">
        <v>42.067</v>
      </c>
      <c r="P135" s="3">
        <v>12.3789</v>
      </c>
      <c r="Q135" s="3">
        <v>2</v>
      </c>
      <c r="R135" s="13">
        <v>33.374400000000001</v>
      </c>
      <c r="S135" s="16">
        <v>4</v>
      </c>
      <c r="T135" s="13">
        <v>33.384099999999997</v>
      </c>
      <c r="U135" s="18">
        <v>2</v>
      </c>
      <c r="V135" s="3"/>
      <c r="W135" s="18">
        <v>9</v>
      </c>
      <c r="X135" s="24"/>
      <c r="Y135" s="18">
        <v>9</v>
      </c>
      <c r="Z135" s="24"/>
      <c r="AA135" s="18">
        <v>9</v>
      </c>
      <c r="AB135" s="21"/>
      <c r="AC135" s="18">
        <v>9</v>
      </c>
      <c r="AD135" s="21"/>
      <c r="AE135" s="18">
        <v>9</v>
      </c>
      <c r="AF135" s="18"/>
      <c r="AG135" s="18">
        <v>9</v>
      </c>
      <c r="AH135" s="21"/>
      <c r="AI135" s="18">
        <v>9</v>
      </c>
      <c r="AJ135" s="21"/>
      <c r="AK135" s="18">
        <v>9</v>
      </c>
      <c r="AL135" s="23"/>
      <c r="AM135" s="20">
        <v>9</v>
      </c>
      <c r="AO135" s="20">
        <v>9</v>
      </c>
    </row>
    <row r="136" spans="1:41" x14ac:dyDescent="0.25">
      <c r="A136" s="3" t="s">
        <v>51</v>
      </c>
      <c r="B136" s="3" t="s">
        <v>52</v>
      </c>
      <c r="D136" s="10">
        <v>40607</v>
      </c>
      <c r="E136" s="4">
        <v>7.7083333333333337E-2</v>
      </c>
      <c r="F136" s="10">
        <v>40607</v>
      </c>
      <c r="G136" s="4"/>
      <c r="H136" s="6">
        <v>33.446199999999997</v>
      </c>
      <c r="I136" s="3">
        <v>-118.746</v>
      </c>
      <c r="J136" s="6">
        <v>33.446100000000001</v>
      </c>
      <c r="K136" s="3">
        <v>-118.746</v>
      </c>
      <c r="L136" s="3">
        <v>1</v>
      </c>
      <c r="M136" s="3">
        <v>9</v>
      </c>
      <c r="N136" s="3">
        <v>15</v>
      </c>
      <c r="O136" s="3">
        <v>15.526</v>
      </c>
      <c r="P136" s="3">
        <v>13.737</v>
      </c>
      <c r="Q136" s="3">
        <v>2</v>
      </c>
      <c r="R136" s="13">
        <v>33.3292</v>
      </c>
      <c r="S136" s="16">
        <v>9</v>
      </c>
      <c r="U136" s="18">
        <v>9</v>
      </c>
      <c r="V136" s="3">
        <v>6.5540000000000003</v>
      </c>
      <c r="W136" s="18">
        <v>2</v>
      </c>
      <c r="X136" s="19"/>
      <c r="Y136" s="18">
        <v>9</v>
      </c>
      <c r="Z136" s="19"/>
      <c r="AA136" s="18">
        <v>9</v>
      </c>
      <c r="AB136" s="21"/>
      <c r="AC136" s="18">
        <v>9</v>
      </c>
      <c r="AD136" s="21"/>
      <c r="AE136" s="18">
        <v>9</v>
      </c>
      <c r="AF136" s="18"/>
      <c r="AG136" s="18">
        <v>9</v>
      </c>
      <c r="AH136" s="21"/>
      <c r="AI136" s="18">
        <v>9</v>
      </c>
      <c r="AJ136" s="21"/>
      <c r="AK136" s="18">
        <v>9</v>
      </c>
      <c r="AL136" s="25"/>
      <c r="AM136" s="20">
        <v>9</v>
      </c>
      <c r="AO136" s="20">
        <v>9</v>
      </c>
    </row>
    <row r="137" spans="1:41" x14ac:dyDescent="0.25">
      <c r="A137" s="3" t="s">
        <v>51</v>
      </c>
      <c r="B137" s="3" t="s">
        <v>52</v>
      </c>
      <c r="D137" s="10">
        <v>40607</v>
      </c>
      <c r="E137" s="4">
        <v>7.7083333333333337E-2</v>
      </c>
      <c r="F137" s="10">
        <v>40607</v>
      </c>
      <c r="G137" s="4"/>
      <c r="H137" s="6">
        <v>33.446199999999997</v>
      </c>
      <c r="I137" s="3">
        <v>-118.746</v>
      </c>
      <c r="J137" s="6">
        <v>33.446100000000001</v>
      </c>
      <c r="K137" s="3">
        <v>-118.746</v>
      </c>
      <c r="L137" s="3">
        <v>1</v>
      </c>
      <c r="M137" s="3">
        <v>10</v>
      </c>
      <c r="N137" s="3">
        <v>15</v>
      </c>
      <c r="O137" s="3">
        <v>15.061999999999999</v>
      </c>
      <c r="P137" s="3">
        <v>13.752000000000001</v>
      </c>
      <c r="Q137" s="3">
        <v>2</v>
      </c>
      <c r="R137" s="13">
        <v>33.328699999999998</v>
      </c>
      <c r="S137" s="16">
        <v>9</v>
      </c>
      <c r="T137" s="43"/>
      <c r="U137" s="18">
        <v>2</v>
      </c>
      <c r="V137" s="19"/>
      <c r="W137" s="18">
        <v>9</v>
      </c>
      <c r="X137" s="44">
        <v>1994.4723755509972</v>
      </c>
      <c r="Y137" s="18">
        <v>2</v>
      </c>
      <c r="Z137" s="44">
        <v>2228.4</v>
      </c>
      <c r="AA137" s="18">
        <v>2</v>
      </c>
      <c r="AB137" s="21">
        <v>0.03</v>
      </c>
      <c r="AC137" s="18">
        <v>2</v>
      </c>
      <c r="AD137" s="21">
        <v>0</v>
      </c>
      <c r="AE137" s="18">
        <v>2</v>
      </c>
      <c r="AF137" s="18">
        <v>0.04</v>
      </c>
      <c r="AG137" s="18">
        <v>2</v>
      </c>
      <c r="AH137" s="21">
        <v>0.34</v>
      </c>
      <c r="AI137" s="18">
        <v>2</v>
      </c>
      <c r="AJ137" s="21">
        <v>1.8</v>
      </c>
      <c r="AK137" s="18">
        <v>2</v>
      </c>
      <c r="AL137" s="26"/>
      <c r="AM137" s="18">
        <v>9</v>
      </c>
      <c r="AO137" s="18">
        <v>9</v>
      </c>
    </row>
    <row r="138" spans="1:41" x14ac:dyDescent="0.25">
      <c r="A138" s="3" t="s">
        <v>51</v>
      </c>
      <c r="B138" s="3" t="s">
        <v>52</v>
      </c>
      <c r="D138" s="10">
        <v>40607</v>
      </c>
      <c r="E138" s="4">
        <v>7.7083333333333337E-2</v>
      </c>
      <c r="F138" s="10">
        <v>40607</v>
      </c>
      <c r="G138" s="4"/>
      <c r="H138" s="6">
        <v>33.446199999999997</v>
      </c>
      <c r="I138" s="3">
        <v>-118.746</v>
      </c>
      <c r="J138" s="6">
        <v>33.446100000000001</v>
      </c>
      <c r="K138" s="3">
        <v>-118.746</v>
      </c>
      <c r="L138" s="3">
        <v>1</v>
      </c>
      <c r="M138" s="3">
        <v>12</v>
      </c>
      <c r="N138" s="3">
        <v>15</v>
      </c>
      <c r="O138" s="3">
        <v>15.542999999999999</v>
      </c>
      <c r="P138" s="3">
        <v>13.757999999999999</v>
      </c>
      <c r="Q138" s="3">
        <v>2</v>
      </c>
      <c r="R138" s="13">
        <v>33.328899999999997</v>
      </c>
      <c r="S138" s="16">
        <v>4</v>
      </c>
      <c r="T138" s="13">
        <v>33.341099999999997</v>
      </c>
      <c r="U138" s="18">
        <v>2</v>
      </c>
      <c r="V138" s="27"/>
      <c r="W138" s="18">
        <v>9</v>
      </c>
      <c r="X138" s="19"/>
      <c r="Y138" s="18">
        <v>9</v>
      </c>
      <c r="Z138" s="19"/>
      <c r="AA138" s="18">
        <v>9</v>
      </c>
      <c r="AB138" s="21"/>
      <c r="AC138" s="18">
        <v>9</v>
      </c>
      <c r="AD138" s="21"/>
      <c r="AE138" s="18">
        <v>9</v>
      </c>
      <c r="AF138" s="18"/>
      <c r="AG138" s="18">
        <v>9</v>
      </c>
      <c r="AH138" s="21"/>
      <c r="AI138" s="18">
        <v>9</v>
      </c>
      <c r="AJ138" s="21"/>
      <c r="AK138" s="18">
        <v>9</v>
      </c>
      <c r="AL138" s="28"/>
      <c r="AM138" s="18">
        <v>9</v>
      </c>
      <c r="AO138" s="18">
        <v>9</v>
      </c>
    </row>
    <row r="139" spans="1:41" x14ac:dyDescent="0.25">
      <c r="A139" s="3" t="s">
        <v>51</v>
      </c>
      <c r="B139" s="3" t="s">
        <v>52</v>
      </c>
      <c r="C139" s="3">
        <v>1230</v>
      </c>
      <c r="D139" s="10">
        <v>40607</v>
      </c>
      <c r="E139" s="4">
        <v>0.26250000000000001</v>
      </c>
      <c r="F139" s="10">
        <v>40607</v>
      </c>
      <c r="G139" s="4">
        <v>0.31597222222222221</v>
      </c>
      <c r="H139" s="6">
        <v>33.731699999999996</v>
      </c>
      <c r="I139" s="6">
        <v>-119.34</v>
      </c>
      <c r="J139" s="6">
        <v>33.7333</v>
      </c>
      <c r="K139" s="3">
        <v>-119.355</v>
      </c>
      <c r="L139" s="3">
        <v>2</v>
      </c>
      <c r="M139" s="3">
        <v>1</v>
      </c>
      <c r="N139" s="3">
        <v>1005</v>
      </c>
      <c r="O139" s="3">
        <v>1006.14</v>
      </c>
      <c r="P139" s="3">
        <v>4.3746999999999998</v>
      </c>
      <c r="Q139" s="3">
        <v>2</v>
      </c>
      <c r="R139" s="13">
        <v>34.4574</v>
      </c>
      <c r="S139" s="16">
        <v>3</v>
      </c>
      <c r="T139" s="13">
        <v>34.463200000000001</v>
      </c>
      <c r="U139" s="18">
        <v>2</v>
      </c>
      <c r="V139" s="19"/>
      <c r="W139" s="18">
        <v>9</v>
      </c>
      <c r="X139" s="24"/>
      <c r="Y139" s="18">
        <v>9</v>
      </c>
      <c r="Z139" s="24"/>
      <c r="AA139" s="18">
        <v>9</v>
      </c>
      <c r="AB139" s="21"/>
      <c r="AC139" s="18">
        <v>9</v>
      </c>
      <c r="AD139" s="21"/>
      <c r="AE139" s="18">
        <v>9</v>
      </c>
      <c r="AF139" s="18"/>
      <c r="AG139" s="18">
        <v>9</v>
      </c>
      <c r="AH139" s="21"/>
      <c r="AI139" s="18">
        <v>9</v>
      </c>
      <c r="AJ139" s="21"/>
      <c r="AK139" s="18">
        <v>9</v>
      </c>
      <c r="AL139" s="26"/>
      <c r="AM139" s="18">
        <v>9</v>
      </c>
      <c r="AO139" s="18">
        <v>9</v>
      </c>
    </row>
    <row r="140" spans="1:41" x14ac:dyDescent="0.25">
      <c r="A140" s="3" t="s">
        <v>51</v>
      </c>
      <c r="B140" s="3" t="s">
        <v>52</v>
      </c>
      <c r="C140" s="3">
        <v>1230</v>
      </c>
      <c r="D140" s="10">
        <v>40607</v>
      </c>
      <c r="E140" s="4">
        <v>0.26250000000000001</v>
      </c>
      <c r="F140" s="10">
        <v>40607</v>
      </c>
      <c r="G140" s="4">
        <v>0.31597222222222221</v>
      </c>
      <c r="H140" s="6">
        <v>33.731699999999996</v>
      </c>
      <c r="I140" s="6">
        <v>-119.34</v>
      </c>
      <c r="J140" s="6">
        <v>33.7333</v>
      </c>
      <c r="K140" s="3">
        <v>-119.355</v>
      </c>
      <c r="L140" s="3">
        <v>2</v>
      </c>
      <c r="M140" s="3">
        <v>2</v>
      </c>
      <c r="N140" s="3">
        <v>1005</v>
      </c>
      <c r="O140" s="3">
        <v>1006.085</v>
      </c>
      <c r="P140" s="3">
        <v>4.3742000000000001</v>
      </c>
      <c r="Q140" s="3">
        <v>2</v>
      </c>
      <c r="R140" s="13">
        <v>34.457500000000003</v>
      </c>
      <c r="S140" s="16">
        <v>3</v>
      </c>
      <c r="T140" s="13">
        <v>34.463000000000001</v>
      </c>
      <c r="U140" s="18">
        <v>2</v>
      </c>
      <c r="V140" s="19"/>
      <c r="W140" s="18">
        <v>9</v>
      </c>
      <c r="X140" s="24"/>
      <c r="Y140" s="18">
        <v>9</v>
      </c>
      <c r="Z140" s="24"/>
      <c r="AA140" s="18">
        <v>9</v>
      </c>
      <c r="AB140" s="21"/>
      <c r="AC140" s="18">
        <v>9</v>
      </c>
      <c r="AD140" s="21"/>
      <c r="AE140" s="18">
        <v>9</v>
      </c>
      <c r="AF140" s="18"/>
      <c r="AG140" s="18">
        <v>9</v>
      </c>
      <c r="AH140" s="21"/>
      <c r="AI140" s="18">
        <v>9</v>
      </c>
      <c r="AJ140" s="21"/>
      <c r="AK140" s="18">
        <v>9</v>
      </c>
      <c r="AL140" s="28"/>
      <c r="AM140" s="18">
        <v>9</v>
      </c>
      <c r="AO140" s="18">
        <v>9</v>
      </c>
    </row>
    <row r="141" spans="1:41" x14ac:dyDescent="0.25">
      <c r="A141" s="3" t="s">
        <v>51</v>
      </c>
      <c r="B141" s="3" t="s">
        <v>52</v>
      </c>
      <c r="C141" s="3">
        <v>1230</v>
      </c>
      <c r="D141" s="10">
        <v>40607</v>
      </c>
      <c r="E141" s="4">
        <v>0.26250000000000001</v>
      </c>
      <c r="F141" s="10">
        <v>40607</v>
      </c>
      <c r="G141" s="4">
        <v>0.31597222222222221</v>
      </c>
      <c r="H141" s="6">
        <v>33.731699999999996</v>
      </c>
      <c r="I141" s="6">
        <v>-119.34</v>
      </c>
      <c r="J141" s="6">
        <v>33.7333</v>
      </c>
      <c r="K141" s="3">
        <v>-119.355</v>
      </c>
      <c r="L141" s="3">
        <v>2</v>
      </c>
      <c r="M141" s="3">
        <v>3</v>
      </c>
      <c r="N141" s="3">
        <v>1005</v>
      </c>
      <c r="O141" s="3">
        <v>1006.3630000000001</v>
      </c>
      <c r="P141" s="3">
        <v>4.3746</v>
      </c>
      <c r="Q141" s="3">
        <v>2</v>
      </c>
      <c r="R141" s="13">
        <v>34.4574</v>
      </c>
      <c r="S141" s="16">
        <v>3</v>
      </c>
      <c r="T141" s="29">
        <v>34.4651</v>
      </c>
      <c r="U141" s="3">
        <v>2</v>
      </c>
      <c r="V141" s="6"/>
      <c r="W141" s="3">
        <v>9</v>
      </c>
      <c r="X141" s="30"/>
      <c r="Y141" s="3">
        <v>9</v>
      </c>
      <c r="Z141" s="30"/>
      <c r="AA141" s="3">
        <v>9</v>
      </c>
      <c r="AB141" s="3"/>
      <c r="AC141" s="3">
        <v>9</v>
      </c>
      <c r="AD141" s="31"/>
      <c r="AE141" s="3">
        <v>9</v>
      </c>
      <c r="AG141" s="3">
        <v>9</v>
      </c>
      <c r="AH141" s="3"/>
      <c r="AI141" s="3">
        <v>9</v>
      </c>
      <c r="AJ141" s="3"/>
      <c r="AK141" s="3">
        <v>9</v>
      </c>
      <c r="AM141" s="3">
        <v>9</v>
      </c>
      <c r="AO141" s="3">
        <v>9</v>
      </c>
    </row>
    <row r="142" spans="1:41" x14ac:dyDescent="0.25">
      <c r="A142" s="3" t="s">
        <v>53</v>
      </c>
      <c r="B142" s="3" t="s">
        <v>47</v>
      </c>
      <c r="D142" s="10">
        <v>40990</v>
      </c>
      <c r="E142" s="4">
        <v>0.88124999999999998</v>
      </c>
      <c r="F142" s="10">
        <v>40990</v>
      </c>
      <c r="G142" s="4">
        <v>0.93125000000000002</v>
      </c>
      <c r="H142" s="6">
        <f t="shared" ref="H142:H152" si="13">33+2.39/60</f>
        <v>33.039833333333334</v>
      </c>
      <c r="I142" s="3">
        <f t="shared" ref="I142:I152" si="14">-118-3.9/60</f>
        <v>-118.065</v>
      </c>
      <c r="J142" s="6">
        <f t="shared" ref="J142:J152" si="15">33+1.94/60</f>
        <v>33.032333333333334</v>
      </c>
      <c r="K142" s="6">
        <f t="shared" ref="K142:K152" si="16">-118-4.21/60</f>
        <v>-118.07016666666667</v>
      </c>
      <c r="L142" s="3">
        <v>1</v>
      </c>
      <c r="M142" s="3">
        <v>1</v>
      </c>
      <c r="N142" s="3">
        <v>64</v>
      </c>
      <c r="O142" s="3">
        <v>64.507000000000005</v>
      </c>
      <c r="P142" s="3">
        <v>10.924200000000001</v>
      </c>
      <c r="Q142" s="3">
        <v>2</v>
      </c>
      <c r="R142" s="13">
        <v>33.627899999999997</v>
      </c>
      <c r="S142" s="16">
        <v>9</v>
      </c>
      <c r="T142" s="34"/>
      <c r="U142" s="18">
        <v>9</v>
      </c>
      <c r="V142" s="6">
        <v>2.8980000000000001</v>
      </c>
      <c r="W142" s="20">
        <v>2</v>
      </c>
      <c r="X142" s="40"/>
      <c r="Y142" s="20">
        <v>9</v>
      </c>
      <c r="Z142" s="40"/>
      <c r="AA142" s="20">
        <v>9</v>
      </c>
      <c r="AB142" s="21"/>
      <c r="AC142" s="20">
        <v>9</v>
      </c>
      <c r="AD142" s="3"/>
      <c r="AE142" s="20">
        <v>9</v>
      </c>
      <c r="AF142" s="20"/>
      <c r="AG142" s="20">
        <v>9</v>
      </c>
      <c r="AH142" s="21"/>
      <c r="AI142" s="20">
        <v>9</v>
      </c>
      <c r="AJ142" s="21"/>
      <c r="AK142" s="20">
        <v>9</v>
      </c>
      <c r="AL142" s="22">
        <v>7.2700000000000001E-2</v>
      </c>
      <c r="AM142" s="20">
        <v>2</v>
      </c>
      <c r="AO142" s="20">
        <v>9</v>
      </c>
    </row>
    <row r="143" spans="1:41" x14ac:dyDescent="0.25">
      <c r="A143" s="3" t="s">
        <v>53</v>
      </c>
      <c r="B143" s="3" t="s">
        <v>47</v>
      </c>
      <c r="D143" s="10">
        <v>40990</v>
      </c>
      <c r="E143" s="4">
        <v>0.88124999999999998</v>
      </c>
      <c r="F143" s="10">
        <v>40990</v>
      </c>
      <c r="G143" s="4">
        <v>0.93125000000000002</v>
      </c>
      <c r="H143" s="6">
        <f t="shared" si="13"/>
        <v>33.039833333333334</v>
      </c>
      <c r="I143" s="3">
        <f t="shared" si="14"/>
        <v>-118.065</v>
      </c>
      <c r="J143" s="6">
        <f t="shared" si="15"/>
        <v>33.032333333333334</v>
      </c>
      <c r="K143" s="6">
        <f t="shared" si="16"/>
        <v>-118.07016666666667</v>
      </c>
      <c r="L143" s="3">
        <v>1</v>
      </c>
      <c r="M143" s="3">
        <v>2</v>
      </c>
      <c r="N143" s="3">
        <v>64</v>
      </c>
      <c r="O143" s="3">
        <v>64.423000000000002</v>
      </c>
      <c r="P143" s="3">
        <v>10.9236</v>
      </c>
      <c r="Q143" s="3">
        <v>2</v>
      </c>
      <c r="R143" s="13">
        <v>33.628</v>
      </c>
      <c r="S143" s="16">
        <v>3</v>
      </c>
      <c r="T143" s="13">
        <v>33.621899999999997</v>
      </c>
      <c r="U143" s="18">
        <v>2</v>
      </c>
      <c r="V143" s="6">
        <v>2.8919999999999999</v>
      </c>
      <c r="W143" s="20">
        <v>2</v>
      </c>
      <c r="X143" s="40"/>
      <c r="Y143" s="20">
        <v>9</v>
      </c>
      <c r="Z143" s="40"/>
      <c r="AA143" s="20">
        <v>9</v>
      </c>
      <c r="AB143" s="45">
        <v>17.170000000000002</v>
      </c>
      <c r="AC143" s="46">
        <v>2</v>
      </c>
      <c r="AD143" s="6">
        <v>4.4999999999999998E-2</v>
      </c>
      <c r="AE143" s="46">
        <v>2</v>
      </c>
      <c r="AF143" s="45">
        <v>0</v>
      </c>
      <c r="AG143" s="46">
        <v>2</v>
      </c>
      <c r="AH143" s="45">
        <v>1.595</v>
      </c>
      <c r="AI143" s="46">
        <v>2</v>
      </c>
      <c r="AJ143" s="45">
        <v>18.7</v>
      </c>
      <c r="AK143" s="46">
        <v>2</v>
      </c>
      <c r="AL143" s="22">
        <v>0.1305</v>
      </c>
      <c r="AM143" s="20">
        <v>2</v>
      </c>
      <c r="AO143" s="20">
        <v>9</v>
      </c>
    </row>
    <row r="144" spans="1:41" x14ac:dyDescent="0.25">
      <c r="A144" s="3" t="s">
        <v>53</v>
      </c>
      <c r="B144" s="3" t="s">
        <v>47</v>
      </c>
      <c r="D144" s="10">
        <v>40990</v>
      </c>
      <c r="E144" s="4">
        <v>0.88124999999999998</v>
      </c>
      <c r="F144" s="10">
        <v>40990</v>
      </c>
      <c r="G144" s="4">
        <v>0.93125000000000002</v>
      </c>
      <c r="H144" s="6">
        <f t="shared" si="13"/>
        <v>33.039833333333334</v>
      </c>
      <c r="I144" s="3">
        <f t="shared" si="14"/>
        <v>-118.065</v>
      </c>
      <c r="J144" s="6">
        <f t="shared" si="15"/>
        <v>33.032333333333334</v>
      </c>
      <c r="K144" s="6">
        <f t="shared" si="16"/>
        <v>-118.07016666666667</v>
      </c>
      <c r="L144" s="3">
        <v>1</v>
      </c>
      <c r="M144" s="3">
        <v>3</v>
      </c>
      <c r="N144" s="3">
        <v>64</v>
      </c>
      <c r="O144" s="3">
        <v>64.186999999999998</v>
      </c>
      <c r="P144" s="3">
        <v>10.924300000000001</v>
      </c>
      <c r="Q144" s="3">
        <v>2</v>
      </c>
      <c r="R144" s="13">
        <v>33.627899999999997</v>
      </c>
      <c r="S144" s="16">
        <v>4</v>
      </c>
      <c r="T144" s="13">
        <v>33.468899999999998</v>
      </c>
      <c r="U144" s="18">
        <v>2</v>
      </c>
      <c r="V144" s="6">
        <v>5.7930000000000001</v>
      </c>
      <c r="W144" s="20">
        <v>2</v>
      </c>
      <c r="X144" s="40"/>
      <c r="Y144" s="20">
        <v>9</v>
      </c>
      <c r="Z144" s="40"/>
      <c r="AA144" s="20">
        <v>9</v>
      </c>
      <c r="AB144" s="45">
        <v>1.1000000000000001</v>
      </c>
      <c r="AC144" s="46">
        <v>2</v>
      </c>
      <c r="AD144" s="45">
        <v>0.14000000000000001</v>
      </c>
      <c r="AE144" s="46">
        <v>2</v>
      </c>
      <c r="AF144" s="45">
        <v>0.34499999999999997</v>
      </c>
      <c r="AG144" s="46">
        <v>2</v>
      </c>
      <c r="AH144" s="45">
        <v>0.42</v>
      </c>
      <c r="AI144" s="46">
        <v>2</v>
      </c>
      <c r="AJ144" s="45">
        <v>2</v>
      </c>
      <c r="AK144" s="46">
        <v>2</v>
      </c>
      <c r="AL144" s="22"/>
      <c r="AM144" s="20">
        <v>9</v>
      </c>
      <c r="AO144" s="20">
        <v>9</v>
      </c>
    </row>
    <row r="145" spans="1:41" x14ac:dyDescent="0.25">
      <c r="A145" s="3" t="s">
        <v>53</v>
      </c>
      <c r="B145" s="3" t="s">
        <v>47</v>
      </c>
      <c r="D145" s="10">
        <v>40990</v>
      </c>
      <c r="E145" s="4">
        <v>0.88124999999999998</v>
      </c>
      <c r="F145" s="10">
        <v>40990</v>
      </c>
      <c r="G145" s="4">
        <v>0.93125000000000002</v>
      </c>
      <c r="H145" s="6">
        <f t="shared" si="13"/>
        <v>33.039833333333334</v>
      </c>
      <c r="I145" s="3">
        <f t="shared" si="14"/>
        <v>-118.065</v>
      </c>
      <c r="J145" s="6">
        <f t="shared" si="15"/>
        <v>33.032333333333334</v>
      </c>
      <c r="K145" s="6">
        <f t="shared" si="16"/>
        <v>-118.07016666666667</v>
      </c>
      <c r="L145" s="3">
        <v>1</v>
      </c>
      <c r="M145" s="3">
        <v>4</v>
      </c>
      <c r="N145" s="3">
        <v>35</v>
      </c>
      <c r="O145" s="3">
        <v>34.570999999999998</v>
      </c>
      <c r="P145" s="3">
        <v>13.7432</v>
      </c>
      <c r="Q145" s="3">
        <v>2</v>
      </c>
      <c r="R145" s="13">
        <v>33.470599999999997</v>
      </c>
      <c r="S145" s="16">
        <v>9</v>
      </c>
      <c r="U145" s="16">
        <v>9</v>
      </c>
      <c r="V145" s="6">
        <v>5.782</v>
      </c>
      <c r="W145" s="20">
        <v>2</v>
      </c>
      <c r="X145" s="40"/>
      <c r="Y145" s="20">
        <v>9</v>
      </c>
      <c r="Z145" s="40"/>
      <c r="AA145" s="20">
        <v>9</v>
      </c>
      <c r="AB145" s="45"/>
      <c r="AC145" s="46">
        <v>9</v>
      </c>
      <c r="AD145" s="45"/>
      <c r="AE145" s="46">
        <v>9</v>
      </c>
      <c r="AF145" s="45"/>
      <c r="AG145" s="46">
        <v>9</v>
      </c>
      <c r="AH145" s="45"/>
      <c r="AI145" s="46">
        <v>9</v>
      </c>
      <c r="AJ145" s="45"/>
      <c r="AK145" s="46">
        <v>9</v>
      </c>
      <c r="AL145" s="22">
        <v>0.7369</v>
      </c>
      <c r="AM145" s="20">
        <v>2</v>
      </c>
      <c r="AO145" s="20">
        <v>9</v>
      </c>
    </row>
    <row r="146" spans="1:41" x14ac:dyDescent="0.25">
      <c r="A146" s="3" t="s">
        <v>53</v>
      </c>
      <c r="B146" s="3" t="s">
        <v>47</v>
      </c>
      <c r="D146" s="10">
        <v>40990</v>
      </c>
      <c r="E146" s="4">
        <v>0.88124999999999998</v>
      </c>
      <c r="F146" s="10">
        <v>40990</v>
      </c>
      <c r="G146" s="4">
        <v>0.93125000000000002</v>
      </c>
      <c r="H146" s="6">
        <f t="shared" si="13"/>
        <v>33.039833333333334</v>
      </c>
      <c r="I146" s="3">
        <f t="shared" si="14"/>
        <v>-118.065</v>
      </c>
      <c r="J146" s="6">
        <f t="shared" si="15"/>
        <v>33.032333333333334</v>
      </c>
      <c r="K146" s="6">
        <f t="shared" si="16"/>
        <v>-118.07016666666667</v>
      </c>
      <c r="L146" s="3">
        <v>1</v>
      </c>
      <c r="M146" s="3">
        <v>5</v>
      </c>
      <c r="N146" s="3">
        <v>35</v>
      </c>
      <c r="O146" s="3">
        <v>34.423000000000002</v>
      </c>
      <c r="P146" s="3">
        <v>13.742900000000001</v>
      </c>
      <c r="Q146" s="3">
        <v>2</v>
      </c>
      <c r="R146" s="13">
        <v>33.470599999999997</v>
      </c>
      <c r="S146" s="16">
        <v>9</v>
      </c>
      <c r="U146" s="16">
        <v>9</v>
      </c>
      <c r="V146" s="19"/>
      <c r="W146" s="20">
        <v>9</v>
      </c>
      <c r="X146" s="21"/>
      <c r="Y146" s="20">
        <v>9</v>
      </c>
      <c r="Z146" s="21"/>
      <c r="AA146" s="20">
        <v>9</v>
      </c>
      <c r="AB146" s="45">
        <v>0.93</v>
      </c>
      <c r="AC146" s="46">
        <v>2</v>
      </c>
      <c r="AD146" s="45">
        <v>4.4999999999999998E-2</v>
      </c>
      <c r="AE146" s="46">
        <v>2</v>
      </c>
      <c r="AF146" s="45">
        <v>0.31</v>
      </c>
      <c r="AG146" s="46">
        <v>2</v>
      </c>
      <c r="AH146" s="45">
        <v>0.33500000000000002</v>
      </c>
      <c r="AI146" s="46">
        <v>2</v>
      </c>
      <c r="AJ146" s="45">
        <v>1.7</v>
      </c>
      <c r="AK146" s="46">
        <v>2</v>
      </c>
      <c r="AL146" s="22">
        <v>0.48089999999999999</v>
      </c>
      <c r="AM146" s="20">
        <v>2</v>
      </c>
      <c r="AO146" s="20">
        <v>9</v>
      </c>
    </row>
    <row r="147" spans="1:41" x14ac:dyDescent="0.25">
      <c r="A147" s="3" t="s">
        <v>53</v>
      </c>
      <c r="B147" s="3" t="s">
        <v>47</v>
      </c>
      <c r="D147" s="10">
        <v>40990</v>
      </c>
      <c r="E147" s="4">
        <v>0.88124999999999998</v>
      </c>
      <c r="F147" s="10">
        <v>40990</v>
      </c>
      <c r="G147" s="4">
        <v>0.93125000000000002</v>
      </c>
      <c r="H147" s="6">
        <f t="shared" si="13"/>
        <v>33.039833333333334</v>
      </c>
      <c r="I147" s="3">
        <f t="shared" si="14"/>
        <v>-118.065</v>
      </c>
      <c r="J147" s="6">
        <f t="shared" si="15"/>
        <v>33.032333333333334</v>
      </c>
      <c r="K147" s="6">
        <f t="shared" si="16"/>
        <v>-118.07016666666667</v>
      </c>
      <c r="L147" s="3">
        <v>1</v>
      </c>
      <c r="M147" s="3">
        <v>6</v>
      </c>
      <c r="N147" s="3">
        <v>35</v>
      </c>
      <c r="O147" s="3">
        <v>34.481999999999999</v>
      </c>
      <c r="P147" s="3">
        <v>13.745799999999999</v>
      </c>
      <c r="Q147" s="3">
        <v>2</v>
      </c>
      <c r="R147" s="13">
        <v>33.4709</v>
      </c>
      <c r="S147" s="16">
        <v>2</v>
      </c>
      <c r="T147" s="13">
        <v>33.468499999999999</v>
      </c>
      <c r="U147" s="18">
        <v>2</v>
      </c>
      <c r="V147" s="6">
        <v>5.7789999999999999</v>
      </c>
      <c r="W147" s="20">
        <v>2</v>
      </c>
      <c r="X147" s="21"/>
      <c r="Y147" s="20">
        <v>9</v>
      </c>
      <c r="Z147" s="21"/>
      <c r="AA147" s="20">
        <v>9</v>
      </c>
      <c r="AB147" s="45">
        <v>1.5349999999999999</v>
      </c>
      <c r="AC147" s="46">
        <v>2</v>
      </c>
      <c r="AD147" s="45">
        <v>0.06</v>
      </c>
      <c r="AE147" s="46">
        <v>2</v>
      </c>
      <c r="AF147" s="45">
        <v>0.2</v>
      </c>
      <c r="AG147" s="46">
        <v>2</v>
      </c>
      <c r="AH147" s="45">
        <v>0.505</v>
      </c>
      <c r="AI147" s="46">
        <v>2</v>
      </c>
      <c r="AJ147" s="45">
        <v>2.65</v>
      </c>
      <c r="AK147" s="46">
        <v>2</v>
      </c>
      <c r="AL147" s="23"/>
      <c r="AM147" s="20">
        <v>9</v>
      </c>
      <c r="AO147" s="20">
        <v>9</v>
      </c>
    </row>
    <row r="148" spans="1:41" x14ac:dyDescent="0.25">
      <c r="A148" s="3" t="s">
        <v>53</v>
      </c>
      <c r="B148" s="3" t="s">
        <v>47</v>
      </c>
      <c r="D148" s="10">
        <v>40990</v>
      </c>
      <c r="E148" s="4">
        <v>0.88124999999999998</v>
      </c>
      <c r="F148" s="10">
        <v>40990</v>
      </c>
      <c r="G148" s="4">
        <v>0.93125000000000002</v>
      </c>
      <c r="H148" s="6">
        <f t="shared" si="13"/>
        <v>33.039833333333334</v>
      </c>
      <c r="I148" s="3">
        <f t="shared" si="14"/>
        <v>-118.065</v>
      </c>
      <c r="J148" s="6">
        <f t="shared" si="15"/>
        <v>33.032333333333334</v>
      </c>
      <c r="K148" s="6">
        <f t="shared" si="16"/>
        <v>-118.07016666666667</v>
      </c>
      <c r="L148" s="3">
        <v>1</v>
      </c>
      <c r="M148" s="3">
        <v>7</v>
      </c>
      <c r="N148" s="3">
        <v>24</v>
      </c>
      <c r="O148" s="3">
        <v>24.82</v>
      </c>
      <c r="P148" s="3">
        <v>13.9016</v>
      </c>
      <c r="Q148" s="3">
        <v>2</v>
      </c>
      <c r="R148" s="13">
        <v>33.478999999999999</v>
      </c>
      <c r="S148" s="16">
        <v>9</v>
      </c>
      <c r="U148" s="18">
        <v>9</v>
      </c>
      <c r="V148" s="6">
        <v>5.8780000000000001</v>
      </c>
      <c r="W148" s="18">
        <v>2</v>
      </c>
      <c r="X148" s="24"/>
      <c r="Y148" s="18">
        <v>9</v>
      </c>
      <c r="Z148" s="24"/>
      <c r="AA148" s="18">
        <v>9</v>
      </c>
      <c r="AB148" s="45"/>
      <c r="AC148" s="47">
        <v>9</v>
      </c>
      <c r="AD148" s="45"/>
      <c r="AE148" s="47">
        <v>9</v>
      </c>
      <c r="AF148" s="48"/>
      <c r="AG148" s="47">
        <v>9</v>
      </c>
      <c r="AH148" s="45"/>
      <c r="AI148" s="47">
        <v>9</v>
      </c>
      <c r="AJ148" s="45"/>
      <c r="AK148" s="47">
        <v>9</v>
      </c>
      <c r="AL148" s="25">
        <v>0.66069999999999995</v>
      </c>
      <c r="AM148" s="20">
        <v>2</v>
      </c>
      <c r="AO148" s="18">
        <v>9</v>
      </c>
    </row>
    <row r="149" spans="1:41" x14ac:dyDescent="0.25">
      <c r="A149" s="3" t="s">
        <v>53</v>
      </c>
      <c r="B149" s="3" t="s">
        <v>47</v>
      </c>
      <c r="D149" s="10">
        <v>40990</v>
      </c>
      <c r="E149" s="4">
        <v>0.88124999999999998</v>
      </c>
      <c r="F149" s="10">
        <v>40990</v>
      </c>
      <c r="G149" s="4">
        <v>0.93125000000000002</v>
      </c>
      <c r="H149" s="6">
        <f t="shared" si="13"/>
        <v>33.039833333333334</v>
      </c>
      <c r="I149" s="3">
        <f t="shared" si="14"/>
        <v>-118.065</v>
      </c>
      <c r="J149" s="6">
        <f t="shared" si="15"/>
        <v>33.032333333333334</v>
      </c>
      <c r="K149" s="6">
        <f t="shared" si="16"/>
        <v>-118.07016666666667</v>
      </c>
      <c r="L149" s="3">
        <v>1</v>
      </c>
      <c r="M149" s="3">
        <v>8</v>
      </c>
      <c r="N149" s="3">
        <v>24</v>
      </c>
      <c r="O149" s="3">
        <v>24.834</v>
      </c>
      <c r="P149" s="3">
        <v>13.925599999999999</v>
      </c>
      <c r="Q149" s="3">
        <v>2</v>
      </c>
      <c r="R149" s="13">
        <v>33.4801</v>
      </c>
      <c r="S149" s="16">
        <v>9</v>
      </c>
      <c r="U149" s="18">
        <v>9</v>
      </c>
      <c r="V149" s="3"/>
      <c r="W149" s="18">
        <v>9</v>
      </c>
      <c r="X149" s="24"/>
      <c r="Y149" s="18">
        <v>9</v>
      </c>
      <c r="Z149" s="24"/>
      <c r="AA149" s="18">
        <v>9</v>
      </c>
      <c r="AB149" s="45">
        <v>1.04</v>
      </c>
      <c r="AC149" s="47">
        <v>2</v>
      </c>
      <c r="AD149" s="45">
        <v>0.13</v>
      </c>
      <c r="AE149" s="47">
        <v>2</v>
      </c>
      <c r="AF149" s="48">
        <v>0.76</v>
      </c>
      <c r="AG149" s="47">
        <v>2</v>
      </c>
      <c r="AH149" s="45">
        <v>0.52</v>
      </c>
      <c r="AI149" s="47">
        <v>2</v>
      </c>
      <c r="AJ149" s="45">
        <v>2.1</v>
      </c>
      <c r="AK149" s="47">
        <v>2</v>
      </c>
      <c r="AL149" s="23">
        <v>0.62749999999999995</v>
      </c>
      <c r="AM149" s="20">
        <v>2</v>
      </c>
      <c r="AO149" s="18">
        <v>9</v>
      </c>
    </row>
    <row r="150" spans="1:41" x14ac:dyDescent="0.25">
      <c r="A150" s="3" t="s">
        <v>53</v>
      </c>
      <c r="B150" s="3" t="s">
        <v>47</v>
      </c>
      <c r="D150" s="10">
        <v>40990</v>
      </c>
      <c r="E150" s="4">
        <v>0.88124999999999998</v>
      </c>
      <c r="F150" s="10">
        <v>40990</v>
      </c>
      <c r="G150" s="4">
        <v>0.93125000000000002</v>
      </c>
      <c r="H150" s="6">
        <f t="shared" si="13"/>
        <v>33.039833333333334</v>
      </c>
      <c r="I150" s="3">
        <f t="shared" si="14"/>
        <v>-118.065</v>
      </c>
      <c r="J150" s="6">
        <f t="shared" si="15"/>
        <v>33.032333333333334</v>
      </c>
      <c r="K150" s="6">
        <f t="shared" si="16"/>
        <v>-118.07016666666667</v>
      </c>
      <c r="L150" s="3">
        <v>1</v>
      </c>
      <c r="M150" s="3">
        <v>9</v>
      </c>
      <c r="N150" s="3">
        <v>24</v>
      </c>
      <c r="O150" s="3">
        <v>24.547999999999998</v>
      </c>
      <c r="P150" s="3">
        <v>13.9274</v>
      </c>
      <c r="Q150" s="3">
        <v>2</v>
      </c>
      <c r="R150" s="13">
        <v>33.4801</v>
      </c>
      <c r="S150" s="16">
        <v>2</v>
      </c>
      <c r="T150" s="13">
        <v>33.4788</v>
      </c>
      <c r="U150" s="18">
        <v>2</v>
      </c>
      <c r="V150" s="6">
        <v>5.8789999999999996</v>
      </c>
      <c r="W150" s="18">
        <v>2</v>
      </c>
      <c r="X150" s="19"/>
      <c r="Y150" s="18">
        <v>9</v>
      </c>
      <c r="Z150" s="19"/>
      <c r="AA150" s="18">
        <v>9</v>
      </c>
      <c r="AB150" s="45">
        <v>1.34</v>
      </c>
      <c r="AC150" s="47">
        <v>2</v>
      </c>
      <c r="AD150" s="45">
        <v>0.06</v>
      </c>
      <c r="AE150" s="47">
        <v>2</v>
      </c>
      <c r="AF150" s="48">
        <v>0.21</v>
      </c>
      <c r="AG150" s="47">
        <v>2</v>
      </c>
      <c r="AH150" s="45">
        <v>0.48499999999999999</v>
      </c>
      <c r="AI150" s="47">
        <v>2</v>
      </c>
      <c r="AJ150" s="45">
        <v>2.6</v>
      </c>
      <c r="AK150" s="47">
        <v>2</v>
      </c>
      <c r="AL150" s="25"/>
      <c r="AM150" s="20">
        <v>9</v>
      </c>
      <c r="AO150" s="18">
        <v>9</v>
      </c>
    </row>
    <row r="151" spans="1:41" x14ac:dyDescent="0.25">
      <c r="A151" s="3" t="s">
        <v>53</v>
      </c>
      <c r="B151" s="3" t="s">
        <v>47</v>
      </c>
      <c r="D151" s="10">
        <v>40990</v>
      </c>
      <c r="E151" s="4">
        <v>0.88124999999999998</v>
      </c>
      <c r="F151" s="10">
        <v>40990</v>
      </c>
      <c r="G151" s="4">
        <v>0.93125000000000002</v>
      </c>
      <c r="H151" s="6">
        <f t="shared" si="13"/>
        <v>33.039833333333334</v>
      </c>
      <c r="I151" s="3">
        <f t="shared" si="14"/>
        <v>-118.065</v>
      </c>
      <c r="J151" s="6">
        <f t="shared" si="15"/>
        <v>33.032333333333334</v>
      </c>
      <c r="K151" s="6">
        <f t="shared" si="16"/>
        <v>-118.07016666666667</v>
      </c>
      <c r="L151" s="3">
        <v>1</v>
      </c>
      <c r="M151" s="3">
        <v>10</v>
      </c>
      <c r="N151" s="3">
        <v>5</v>
      </c>
      <c r="O151" s="3">
        <v>5.165</v>
      </c>
      <c r="P151" s="3">
        <v>14.289199999999999</v>
      </c>
      <c r="Q151" s="3">
        <v>2</v>
      </c>
      <c r="R151" s="13">
        <v>33.484900000000003</v>
      </c>
      <c r="S151" s="16">
        <v>9</v>
      </c>
      <c r="U151" s="18">
        <v>9</v>
      </c>
      <c r="V151" s="6">
        <v>5.9249999999999998</v>
      </c>
      <c r="W151" s="18">
        <v>2</v>
      </c>
      <c r="X151" s="19"/>
      <c r="Y151" s="18">
        <v>9</v>
      </c>
      <c r="Z151" s="19"/>
      <c r="AA151" s="18">
        <v>9</v>
      </c>
      <c r="AB151" s="45">
        <v>1.1200000000000001</v>
      </c>
      <c r="AC151" s="47">
        <v>2</v>
      </c>
      <c r="AD151" s="45">
        <v>0.05</v>
      </c>
      <c r="AE151" s="47">
        <v>2</v>
      </c>
      <c r="AF151" s="48">
        <v>0.14000000000000001</v>
      </c>
      <c r="AG151" s="47">
        <v>2</v>
      </c>
      <c r="AH151" s="45">
        <v>0.45</v>
      </c>
      <c r="AI151" s="47">
        <v>2</v>
      </c>
      <c r="AJ151" s="45">
        <v>2.4</v>
      </c>
      <c r="AK151" s="47">
        <v>2</v>
      </c>
      <c r="AL151" s="25">
        <v>0.41820000000000002</v>
      </c>
      <c r="AM151" s="18">
        <v>2</v>
      </c>
      <c r="AO151" s="18">
        <v>9</v>
      </c>
    </row>
    <row r="152" spans="1:41" x14ac:dyDescent="0.25">
      <c r="A152" s="3" t="s">
        <v>53</v>
      </c>
      <c r="B152" s="3" t="s">
        <v>47</v>
      </c>
      <c r="D152" s="10">
        <v>40990</v>
      </c>
      <c r="E152" s="4">
        <v>0.88124999999999998</v>
      </c>
      <c r="F152" s="10">
        <v>40990</v>
      </c>
      <c r="G152" s="4">
        <v>0.93125000000000002</v>
      </c>
      <c r="H152" s="6">
        <f t="shared" si="13"/>
        <v>33.039833333333334</v>
      </c>
      <c r="I152" s="3">
        <f t="shared" si="14"/>
        <v>-118.065</v>
      </c>
      <c r="J152" s="6">
        <f t="shared" si="15"/>
        <v>33.032333333333334</v>
      </c>
      <c r="K152" s="6">
        <f t="shared" si="16"/>
        <v>-118.07016666666667</v>
      </c>
      <c r="L152" s="3">
        <v>1</v>
      </c>
      <c r="M152" s="3">
        <v>11</v>
      </c>
      <c r="N152" s="3">
        <v>5</v>
      </c>
      <c r="O152" s="3">
        <v>5.5780000000000003</v>
      </c>
      <c r="P152" s="3">
        <v>14.289300000000001</v>
      </c>
      <c r="Q152" s="3">
        <v>2</v>
      </c>
      <c r="R152" s="13">
        <v>33.484900000000003</v>
      </c>
      <c r="S152" s="16">
        <v>9</v>
      </c>
      <c r="U152" s="18">
        <v>9</v>
      </c>
      <c r="V152" s="6">
        <v>5.9279999999999999</v>
      </c>
      <c r="W152" s="18">
        <v>2</v>
      </c>
      <c r="X152" s="19"/>
      <c r="Y152" s="18">
        <v>9</v>
      </c>
      <c r="Z152" s="19"/>
      <c r="AA152" s="18">
        <v>9</v>
      </c>
      <c r="AB152" s="45">
        <v>0.83</v>
      </c>
      <c r="AC152" s="47">
        <v>2</v>
      </c>
      <c r="AD152" s="45">
        <v>0.04</v>
      </c>
      <c r="AE152" s="47">
        <v>2</v>
      </c>
      <c r="AF152" s="48">
        <v>0.155</v>
      </c>
      <c r="AG152" s="47">
        <v>2</v>
      </c>
      <c r="AH152" s="45">
        <v>0.39</v>
      </c>
      <c r="AI152" s="47">
        <v>2</v>
      </c>
      <c r="AJ152" s="45">
        <v>1.85</v>
      </c>
      <c r="AK152" s="47">
        <v>2</v>
      </c>
      <c r="AL152" s="23">
        <v>0.25609999999999999</v>
      </c>
      <c r="AM152" s="18">
        <v>2</v>
      </c>
      <c r="AO152" s="18">
        <v>9</v>
      </c>
    </row>
    <row r="153" spans="1:41" x14ac:dyDescent="0.25">
      <c r="A153" s="3" t="s">
        <v>53</v>
      </c>
      <c r="B153" s="3" t="s">
        <v>47</v>
      </c>
      <c r="D153" s="10">
        <v>40991</v>
      </c>
      <c r="E153" s="4">
        <v>0.11666666666666665</v>
      </c>
      <c r="F153" s="10">
        <v>40991</v>
      </c>
      <c r="G153" s="4">
        <v>0.18263888888888891</v>
      </c>
      <c r="H153" s="6">
        <f t="shared" ref="H153:H160" si="17">33+23.3/60</f>
        <v>33.388333333333335</v>
      </c>
      <c r="I153" s="6">
        <f t="shared" ref="I153:I160" si="18">-118-45.58/60</f>
        <v>-118.75966666666666</v>
      </c>
      <c r="J153" s="6">
        <f t="shared" ref="J153:J160" si="19">33+22.1/60</f>
        <v>33.368333333333332</v>
      </c>
      <c r="K153" s="6">
        <f t="shared" ref="K153:K160" si="20">-118-45.76/60</f>
        <v>-118.76266666666666</v>
      </c>
      <c r="L153" s="3">
        <v>2</v>
      </c>
      <c r="M153" s="3">
        <v>1</v>
      </c>
      <c r="N153" s="3">
        <v>550</v>
      </c>
      <c r="O153" s="3">
        <v>549.82299999999998</v>
      </c>
      <c r="P153" s="3">
        <v>6.157</v>
      </c>
      <c r="Q153" s="3">
        <v>2</v>
      </c>
      <c r="R153" s="13">
        <v>34.3292</v>
      </c>
      <c r="S153" s="16">
        <v>2</v>
      </c>
      <c r="T153" s="13">
        <v>34.326999999999998</v>
      </c>
      <c r="U153" s="18">
        <v>2</v>
      </c>
      <c r="V153" s="6">
        <v>0.26800000000000002</v>
      </c>
      <c r="W153" s="18">
        <v>2</v>
      </c>
      <c r="X153" s="24"/>
      <c r="Y153" s="18">
        <v>9</v>
      </c>
      <c r="Z153" s="24"/>
      <c r="AA153" s="18">
        <v>9</v>
      </c>
      <c r="AB153" s="21"/>
      <c r="AC153" s="18">
        <v>9</v>
      </c>
      <c r="AD153" s="21"/>
      <c r="AE153" s="18">
        <v>9</v>
      </c>
      <c r="AF153" s="18"/>
      <c r="AG153" s="18">
        <v>9</v>
      </c>
      <c r="AH153" s="21"/>
      <c r="AI153" s="18">
        <v>9</v>
      </c>
      <c r="AJ153" s="21"/>
      <c r="AK153" s="18">
        <v>9</v>
      </c>
      <c r="AL153" s="25"/>
      <c r="AM153" s="18">
        <v>9</v>
      </c>
      <c r="AO153" s="18">
        <v>9</v>
      </c>
    </row>
    <row r="154" spans="1:41" x14ac:dyDescent="0.25">
      <c r="A154" s="3" t="s">
        <v>53</v>
      </c>
      <c r="B154" s="3" t="s">
        <v>47</v>
      </c>
      <c r="D154" s="10">
        <v>40991</v>
      </c>
      <c r="E154" s="4">
        <v>0.11666666666666665</v>
      </c>
      <c r="F154" s="10">
        <v>40991</v>
      </c>
      <c r="G154" s="4">
        <v>0.18263888888888891</v>
      </c>
      <c r="H154" s="6">
        <f t="shared" si="17"/>
        <v>33.388333333333335</v>
      </c>
      <c r="I154" s="6">
        <f t="shared" si="18"/>
        <v>-118.75966666666666</v>
      </c>
      <c r="J154" s="6">
        <f t="shared" si="19"/>
        <v>33.368333333333332</v>
      </c>
      <c r="K154" s="6">
        <f t="shared" si="20"/>
        <v>-118.76266666666666</v>
      </c>
      <c r="L154" s="3">
        <v>2</v>
      </c>
      <c r="M154" s="3">
        <v>2</v>
      </c>
      <c r="N154" s="3">
        <v>550</v>
      </c>
      <c r="O154" s="3">
        <v>549.73699999999997</v>
      </c>
      <c r="P154" s="3">
        <v>6.1571999999999996</v>
      </c>
      <c r="Q154" s="3">
        <v>2</v>
      </c>
      <c r="R154" s="13">
        <v>34.3292</v>
      </c>
      <c r="S154" s="16">
        <v>2</v>
      </c>
      <c r="T154" s="13">
        <v>34.3247</v>
      </c>
      <c r="U154" s="18">
        <v>2</v>
      </c>
      <c r="V154" s="6">
        <v>0.26100000000000001</v>
      </c>
      <c r="W154" s="18">
        <v>2</v>
      </c>
      <c r="X154" s="24"/>
      <c r="Y154" s="18">
        <v>9</v>
      </c>
      <c r="Z154" s="24"/>
      <c r="AA154" s="18">
        <v>9</v>
      </c>
      <c r="AB154" s="21"/>
      <c r="AC154" s="18">
        <v>9</v>
      </c>
      <c r="AD154" s="21"/>
      <c r="AE154" s="18">
        <v>9</v>
      </c>
      <c r="AF154" s="18"/>
      <c r="AG154" s="18">
        <v>9</v>
      </c>
      <c r="AH154" s="21"/>
      <c r="AI154" s="18">
        <v>9</v>
      </c>
      <c r="AJ154" s="21"/>
      <c r="AK154" s="18">
        <v>9</v>
      </c>
      <c r="AL154" s="28"/>
      <c r="AM154" s="18">
        <v>9</v>
      </c>
      <c r="AO154" s="18">
        <v>9</v>
      </c>
    </row>
    <row r="155" spans="1:41" x14ac:dyDescent="0.25">
      <c r="A155" s="3" t="s">
        <v>53</v>
      </c>
      <c r="B155" s="3" t="s">
        <v>47</v>
      </c>
      <c r="D155" s="10">
        <v>40991</v>
      </c>
      <c r="E155" s="4">
        <v>0.11666666666666665</v>
      </c>
      <c r="F155" s="10">
        <v>40991</v>
      </c>
      <c r="G155" s="4">
        <v>0.18263888888888891</v>
      </c>
      <c r="H155" s="6">
        <f t="shared" si="17"/>
        <v>33.388333333333335</v>
      </c>
      <c r="I155" s="6">
        <f t="shared" si="18"/>
        <v>-118.75966666666666</v>
      </c>
      <c r="J155" s="6">
        <f t="shared" si="19"/>
        <v>33.368333333333332</v>
      </c>
      <c r="K155" s="6">
        <f t="shared" si="20"/>
        <v>-118.76266666666666</v>
      </c>
      <c r="L155" s="3">
        <v>2</v>
      </c>
      <c r="M155" s="3">
        <v>3</v>
      </c>
      <c r="N155" s="3">
        <v>409</v>
      </c>
      <c r="O155" s="3">
        <v>410.00299999999999</v>
      </c>
      <c r="P155" s="3">
        <v>7.0618999999999996</v>
      </c>
      <c r="Q155" s="3">
        <v>2</v>
      </c>
      <c r="R155" s="13">
        <v>34.284199999999998</v>
      </c>
      <c r="S155" s="16">
        <v>2</v>
      </c>
      <c r="T155" s="13">
        <v>34.280500000000004</v>
      </c>
      <c r="U155" s="3">
        <v>2</v>
      </c>
      <c r="V155" s="6">
        <v>0.498</v>
      </c>
      <c r="W155" s="3">
        <v>2</v>
      </c>
      <c r="X155" s="30"/>
      <c r="Y155" s="3">
        <v>9</v>
      </c>
      <c r="Z155" s="30"/>
      <c r="AA155" s="3">
        <v>9</v>
      </c>
      <c r="AB155" s="3"/>
      <c r="AC155" s="3">
        <v>9</v>
      </c>
      <c r="AD155" s="31"/>
      <c r="AE155" s="3">
        <v>9</v>
      </c>
      <c r="AG155" s="3">
        <v>9</v>
      </c>
      <c r="AH155" s="3"/>
      <c r="AI155" s="3">
        <v>9</v>
      </c>
      <c r="AJ155" s="3"/>
      <c r="AK155" s="3">
        <v>9</v>
      </c>
      <c r="AM155" s="3">
        <v>9</v>
      </c>
      <c r="AO155" s="3">
        <v>9</v>
      </c>
    </row>
    <row r="156" spans="1:41" x14ac:dyDescent="0.25">
      <c r="A156" s="3" t="s">
        <v>53</v>
      </c>
      <c r="B156" s="3" t="s">
        <v>47</v>
      </c>
      <c r="D156" s="10">
        <v>40991</v>
      </c>
      <c r="E156" s="4">
        <v>0.11666666666666665</v>
      </c>
      <c r="F156" s="10">
        <v>40991</v>
      </c>
      <c r="G156" s="4">
        <v>0.18263888888888891</v>
      </c>
      <c r="H156" s="6">
        <f t="shared" si="17"/>
        <v>33.388333333333335</v>
      </c>
      <c r="I156" s="6">
        <f t="shared" si="18"/>
        <v>-118.75966666666666</v>
      </c>
      <c r="J156" s="6">
        <f t="shared" si="19"/>
        <v>33.368333333333332</v>
      </c>
      <c r="K156" s="6">
        <f t="shared" si="20"/>
        <v>-118.76266666666666</v>
      </c>
      <c r="L156" s="3">
        <v>2</v>
      </c>
      <c r="M156" s="3">
        <v>4</v>
      </c>
      <c r="N156" s="3">
        <v>409</v>
      </c>
      <c r="O156" s="3">
        <v>409.38799999999998</v>
      </c>
      <c r="P156" s="3">
        <v>7.0583</v>
      </c>
      <c r="Q156" s="3">
        <v>2</v>
      </c>
      <c r="R156" s="13">
        <v>34.284199999999998</v>
      </c>
      <c r="S156" s="16">
        <v>2</v>
      </c>
      <c r="T156" s="13">
        <v>34.2806</v>
      </c>
      <c r="U156" s="8">
        <v>2</v>
      </c>
      <c r="V156" s="6">
        <v>0.47799999999999998</v>
      </c>
      <c r="W156" s="8">
        <v>2</v>
      </c>
      <c r="X156" s="32"/>
      <c r="Y156" s="8">
        <v>9</v>
      </c>
      <c r="Z156" s="32"/>
      <c r="AA156" s="8">
        <v>9</v>
      </c>
      <c r="AC156" s="8">
        <v>9</v>
      </c>
      <c r="AD156" s="31"/>
      <c r="AE156" s="8">
        <v>9</v>
      </c>
      <c r="AF156" s="8"/>
      <c r="AG156" s="8">
        <v>9</v>
      </c>
      <c r="AH156" s="31"/>
      <c r="AI156" s="8">
        <v>9</v>
      </c>
      <c r="AJ156" s="31"/>
      <c r="AK156" s="8">
        <v>9</v>
      </c>
      <c r="AM156" s="3">
        <v>9</v>
      </c>
      <c r="AO156" s="8">
        <v>9</v>
      </c>
    </row>
    <row r="157" spans="1:41" x14ac:dyDescent="0.25">
      <c r="A157" s="3" t="s">
        <v>53</v>
      </c>
      <c r="B157" s="3" t="s">
        <v>47</v>
      </c>
      <c r="D157" s="10">
        <v>40991</v>
      </c>
      <c r="E157" s="4">
        <v>0.11666666666666665</v>
      </c>
      <c r="F157" s="10">
        <v>40991</v>
      </c>
      <c r="G157" s="4">
        <v>0.18263888888888891</v>
      </c>
      <c r="H157" s="6">
        <f t="shared" si="17"/>
        <v>33.388333333333335</v>
      </c>
      <c r="I157" s="6">
        <f t="shared" si="18"/>
        <v>-118.75966666666666</v>
      </c>
      <c r="J157" s="6">
        <f t="shared" si="19"/>
        <v>33.368333333333332</v>
      </c>
      <c r="K157" s="6">
        <f t="shared" si="20"/>
        <v>-118.76266666666666</v>
      </c>
      <c r="L157" s="3">
        <v>2</v>
      </c>
      <c r="M157" s="3">
        <v>5</v>
      </c>
      <c r="N157" s="3">
        <v>316</v>
      </c>
      <c r="O157" s="3">
        <v>316.19499999999999</v>
      </c>
      <c r="P157" s="3">
        <v>7.8094000000000001</v>
      </c>
      <c r="Q157" s="3">
        <v>2</v>
      </c>
      <c r="R157" s="13">
        <v>34.251600000000003</v>
      </c>
      <c r="S157" s="16">
        <v>2</v>
      </c>
      <c r="T157" s="13">
        <v>34.2485</v>
      </c>
      <c r="U157" s="8">
        <v>2</v>
      </c>
      <c r="V157" s="6">
        <v>0.80600000000000005</v>
      </c>
      <c r="W157" s="8">
        <v>2</v>
      </c>
      <c r="X157" s="32"/>
      <c r="Y157" s="8">
        <v>9</v>
      </c>
      <c r="Z157" s="32"/>
      <c r="AA157" s="8">
        <v>9</v>
      </c>
      <c r="AC157" s="8">
        <v>9</v>
      </c>
      <c r="AD157" s="31"/>
      <c r="AE157" s="8">
        <v>9</v>
      </c>
      <c r="AF157" s="8"/>
      <c r="AG157" s="8">
        <v>9</v>
      </c>
      <c r="AH157" s="31"/>
      <c r="AI157" s="8">
        <v>9</v>
      </c>
      <c r="AJ157" s="31"/>
      <c r="AK157" s="8">
        <v>9</v>
      </c>
      <c r="AM157" s="3">
        <v>9</v>
      </c>
      <c r="AO157" s="8">
        <v>9</v>
      </c>
    </row>
    <row r="158" spans="1:41" x14ac:dyDescent="0.25">
      <c r="A158" s="3" t="s">
        <v>53</v>
      </c>
      <c r="B158" s="3" t="s">
        <v>47</v>
      </c>
      <c r="D158" s="10">
        <v>40991</v>
      </c>
      <c r="E158" s="4">
        <v>0.11666666666666665</v>
      </c>
      <c r="F158" s="10">
        <v>40991</v>
      </c>
      <c r="G158" s="4">
        <v>0.18263888888888891</v>
      </c>
      <c r="H158" s="6">
        <f t="shared" si="17"/>
        <v>33.388333333333335</v>
      </c>
      <c r="I158" s="6">
        <f t="shared" si="18"/>
        <v>-118.75966666666666</v>
      </c>
      <c r="J158" s="6">
        <f t="shared" si="19"/>
        <v>33.368333333333332</v>
      </c>
      <c r="K158" s="6">
        <f t="shared" si="20"/>
        <v>-118.76266666666666</v>
      </c>
      <c r="L158" s="3">
        <v>2</v>
      </c>
      <c r="M158" s="3">
        <v>6</v>
      </c>
      <c r="N158" s="3">
        <v>316</v>
      </c>
      <c r="O158" s="3">
        <v>316.315</v>
      </c>
      <c r="P158" s="3">
        <v>7.8143000000000002</v>
      </c>
      <c r="Q158" s="3">
        <v>2</v>
      </c>
      <c r="R158" s="13">
        <v>34.251300000000001</v>
      </c>
      <c r="S158" s="16">
        <v>2</v>
      </c>
      <c r="T158" s="13">
        <v>34.247999999999998</v>
      </c>
      <c r="U158" s="8">
        <v>2</v>
      </c>
      <c r="V158" s="6">
        <v>0.81</v>
      </c>
      <c r="W158" s="8">
        <v>2</v>
      </c>
      <c r="X158" s="30"/>
      <c r="Y158" s="8">
        <v>9</v>
      </c>
      <c r="Z158" s="30"/>
      <c r="AA158" s="8">
        <v>9</v>
      </c>
      <c r="AC158" s="8">
        <v>9</v>
      </c>
      <c r="AD158" s="31"/>
      <c r="AE158" s="8">
        <v>9</v>
      </c>
      <c r="AG158" s="8">
        <v>9</v>
      </c>
      <c r="AH158" s="3"/>
      <c r="AI158" s="8">
        <v>9</v>
      </c>
      <c r="AJ158" s="3"/>
      <c r="AK158" s="8">
        <v>9</v>
      </c>
      <c r="AM158" s="3">
        <v>9</v>
      </c>
      <c r="AO158" s="8">
        <v>9</v>
      </c>
    </row>
    <row r="159" spans="1:41" x14ac:dyDescent="0.25">
      <c r="A159" s="3" t="s">
        <v>53</v>
      </c>
      <c r="B159" s="3" t="s">
        <v>47</v>
      </c>
      <c r="D159" s="10">
        <v>40991</v>
      </c>
      <c r="E159" s="4">
        <v>0.11666666666666665</v>
      </c>
      <c r="F159" s="10">
        <v>40991</v>
      </c>
      <c r="G159" s="4">
        <v>0.18263888888888891</v>
      </c>
      <c r="H159" s="6">
        <f t="shared" si="17"/>
        <v>33.388333333333335</v>
      </c>
      <c r="I159" s="6">
        <f t="shared" si="18"/>
        <v>-118.75966666666666</v>
      </c>
      <c r="J159" s="6">
        <f t="shared" si="19"/>
        <v>33.368333333333332</v>
      </c>
      <c r="K159" s="6">
        <f t="shared" si="20"/>
        <v>-118.76266666666666</v>
      </c>
      <c r="L159" s="3">
        <v>2</v>
      </c>
      <c r="M159" s="3">
        <v>7</v>
      </c>
      <c r="N159" s="3">
        <v>68</v>
      </c>
      <c r="O159" s="3">
        <v>68.599999999999994</v>
      </c>
      <c r="P159" s="3">
        <v>9.9646000000000008</v>
      </c>
      <c r="Q159" s="3">
        <v>2</v>
      </c>
      <c r="R159" s="13">
        <v>33.7149</v>
      </c>
      <c r="S159" s="16">
        <v>3</v>
      </c>
      <c r="T159" s="13">
        <v>33.708100000000002</v>
      </c>
      <c r="U159" s="8">
        <v>2</v>
      </c>
      <c r="V159" s="6">
        <v>3.0819999999999999</v>
      </c>
      <c r="W159" s="8">
        <v>2</v>
      </c>
      <c r="X159" s="31"/>
      <c r="Y159" s="8">
        <v>9</v>
      </c>
      <c r="Z159" s="31"/>
      <c r="AA159" s="8">
        <v>9</v>
      </c>
      <c r="AC159" s="8">
        <v>9</v>
      </c>
      <c r="AD159" s="31"/>
      <c r="AE159" s="8">
        <v>9</v>
      </c>
      <c r="AF159" s="8"/>
      <c r="AG159" s="8">
        <v>9</v>
      </c>
      <c r="AH159" s="36"/>
      <c r="AI159" s="8">
        <v>9</v>
      </c>
      <c r="AJ159" s="31"/>
      <c r="AK159" s="8">
        <v>9</v>
      </c>
      <c r="AM159" s="3">
        <v>9</v>
      </c>
      <c r="AO159" s="8">
        <v>9</v>
      </c>
    </row>
    <row r="160" spans="1:41" x14ac:dyDescent="0.25">
      <c r="A160" s="3" t="s">
        <v>53</v>
      </c>
      <c r="B160" s="3" t="s">
        <v>47</v>
      </c>
      <c r="D160" s="10">
        <v>40991</v>
      </c>
      <c r="E160" s="4">
        <v>0.11666666666666665</v>
      </c>
      <c r="F160" s="10">
        <v>40991</v>
      </c>
      <c r="G160" s="4">
        <v>0.18263888888888891</v>
      </c>
      <c r="H160" s="6">
        <f t="shared" si="17"/>
        <v>33.388333333333335</v>
      </c>
      <c r="I160" s="6">
        <f t="shared" si="18"/>
        <v>-118.75966666666666</v>
      </c>
      <c r="J160" s="6">
        <f t="shared" si="19"/>
        <v>33.368333333333332</v>
      </c>
      <c r="K160" s="6">
        <f t="shared" si="20"/>
        <v>-118.76266666666666</v>
      </c>
      <c r="L160" s="3">
        <v>2</v>
      </c>
      <c r="M160" s="3">
        <v>10</v>
      </c>
      <c r="N160" s="3">
        <v>20</v>
      </c>
      <c r="O160" s="3">
        <v>20.763999999999999</v>
      </c>
      <c r="P160" s="3">
        <v>13.0168</v>
      </c>
      <c r="Q160" s="3">
        <v>2</v>
      </c>
      <c r="R160" s="13">
        <v>33.479100000000003</v>
      </c>
      <c r="S160" s="16">
        <v>2</v>
      </c>
      <c r="T160" s="13">
        <v>33.478000000000002</v>
      </c>
      <c r="U160" s="8">
        <v>2</v>
      </c>
      <c r="V160" s="6">
        <v>5.952</v>
      </c>
      <c r="W160" s="8">
        <v>2</v>
      </c>
      <c r="X160" s="31"/>
      <c r="Y160" s="8">
        <v>9</v>
      </c>
      <c r="Z160" s="31"/>
      <c r="AA160" s="8">
        <v>9</v>
      </c>
      <c r="AC160" s="8">
        <v>9</v>
      </c>
      <c r="AD160" s="31"/>
      <c r="AE160" s="8">
        <v>9</v>
      </c>
      <c r="AF160" s="8"/>
      <c r="AG160" s="8">
        <v>9</v>
      </c>
      <c r="AH160" s="31"/>
      <c r="AI160" s="8">
        <v>9</v>
      </c>
      <c r="AJ160" s="31"/>
      <c r="AK160" s="8">
        <v>9</v>
      </c>
      <c r="AM160" s="3">
        <v>9</v>
      </c>
      <c r="AO160" s="8">
        <v>9</v>
      </c>
    </row>
    <row r="161" spans="1:41" x14ac:dyDescent="0.25">
      <c r="A161" s="3" t="s">
        <v>54</v>
      </c>
      <c r="B161" s="3" t="s">
        <v>55</v>
      </c>
      <c r="C161" s="3">
        <v>1000</v>
      </c>
      <c r="D161" s="10">
        <v>41171</v>
      </c>
      <c r="E161" s="4">
        <v>0.52152777777777781</v>
      </c>
      <c r="F161" s="10">
        <v>41171</v>
      </c>
      <c r="G161" s="4">
        <v>0.56666666666666665</v>
      </c>
      <c r="H161" s="6">
        <v>34.238799999999998</v>
      </c>
      <c r="I161" s="6">
        <v>-121.05119999999999</v>
      </c>
      <c r="J161" s="3">
        <v>34.232999999999997</v>
      </c>
      <c r="K161" s="6">
        <v>-121.0702</v>
      </c>
      <c r="L161" s="3">
        <v>1</v>
      </c>
      <c r="M161" s="3">
        <v>1</v>
      </c>
      <c r="N161" s="3">
        <v>68</v>
      </c>
      <c r="O161" s="3">
        <v>69.227999999999994</v>
      </c>
      <c r="P161" s="3">
        <v>9.8317999999999994</v>
      </c>
      <c r="Q161" s="3">
        <v>2</v>
      </c>
      <c r="R161" s="13">
        <v>33.808900000000001</v>
      </c>
      <c r="S161" s="16">
        <v>9</v>
      </c>
      <c r="T161" s="49"/>
      <c r="U161" s="18">
        <v>2</v>
      </c>
      <c r="V161" s="6"/>
      <c r="W161" s="20">
        <v>9</v>
      </c>
      <c r="X161" s="40">
        <v>2178.5620043256636</v>
      </c>
      <c r="Y161" s="20">
        <v>2</v>
      </c>
      <c r="Z161" s="40">
        <v>2242.0100000000002</v>
      </c>
      <c r="AA161" s="20">
        <v>2</v>
      </c>
      <c r="AB161" s="21"/>
      <c r="AC161" s="20">
        <v>9</v>
      </c>
      <c r="AD161" s="3"/>
      <c r="AE161" s="20">
        <v>9</v>
      </c>
      <c r="AF161" s="20"/>
      <c r="AG161" s="20">
        <v>9</v>
      </c>
      <c r="AH161" s="21"/>
      <c r="AI161" s="20">
        <v>9</v>
      </c>
      <c r="AJ161" s="21"/>
      <c r="AK161" s="20">
        <v>9</v>
      </c>
      <c r="AL161" s="20">
        <v>1.9400000000000001E-2</v>
      </c>
      <c r="AM161" s="20">
        <v>2</v>
      </c>
      <c r="AO161" s="20">
        <v>9</v>
      </c>
    </row>
    <row r="162" spans="1:41" x14ac:dyDescent="0.25">
      <c r="A162" s="3" t="s">
        <v>54</v>
      </c>
      <c r="B162" s="3" t="s">
        <v>55</v>
      </c>
      <c r="C162" s="3">
        <v>1000</v>
      </c>
      <c r="D162" s="10">
        <v>41171</v>
      </c>
      <c r="E162" s="4">
        <v>0.52152777777777781</v>
      </c>
      <c r="F162" s="10">
        <v>41171</v>
      </c>
      <c r="G162" s="4">
        <v>0.56666666666666665</v>
      </c>
      <c r="H162" s="6">
        <v>34.238799999999998</v>
      </c>
      <c r="I162" s="6">
        <v>-121.05119999999999</v>
      </c>
      <c r="J162" s="3">
        <v>34.232999999999997</v>
      </c>
      <c r="K162" s="6">
        <v>-121.0702</v>
      </c>
      <c r="L162" s="3">
        <v>1</v>
      </c>
      <c r="M162" s="3">
        <v>2</v>
      </c>
      <c r="N162" s="3">
        <v>42</v>
      </c>
      <c r="O162" s="3">
        <v>42.101999999999997</v>
      </c>
      <c r="P162" s="3">
        <v>10.695499999999999</v>
      </c>
      <c r="Q162" s="3">
        <v>2</v>
      </c>
      <c r="R162" s="13">
        <v>33.633699999999997</v>
      </c>
      <c r="S162" s="16">
        <v>9</v>
      </c>
      <c r="T162" s="49"/>
      <c r="U162" s="18">
        <v>2</v>
      </c>
      <c r="V162" s="6"/>
      <c r="W162" s="20">
        <v>9</v>
      </c>
      <c r="X162" s="40">
        <v>2144.4904061547882</v>
      </c>
      <c r="Y162" s="20">
        <v>2</v>
      </c>
      <c r="Z162" s="40">
        <v>2236.19</v>
      </c>
      <c r="AA162" s="20">
        <v>2</v>
      </c>
      <c r="AB162" s="21"/>
      <c r="AC162" s="20">
        <v>9</v>
      </c>
      <c r="AD162" s="3"/>
      <c r="AE162" s="20">
        <v>9</v>
      </c>
      <c r="AF162" s="20"/>
      <c r="AG162" s="20">
        <v>9</v>
      </c>
      <c r="AH162" s="21"/>
      <c r="AI162" s="20">
        <v>9</v>
      </c>
      <c r="AJ162" s="21"/>
      <c r="AK162" s="20">
        <v>9</v>
      </c>
      <c r="AL162" s="20">
        <v>6.6299999999999998E-2</v>
      </c>
      <c r="AM162" s="20">
        <v>2</v>
      </c>
      <c r="AO162" s="20">
        <v>9</v>
      </c>
    </row>
    <row r="163" spans="1:41" x14ac:dyDescent="0.25">
      <c r="A163" s="3" t="s">
        <v>54</v>
      </c>
      <c r="B163" s="3" t="s">
        <v>55</v>
      </c>
      <c r="C163" s="3">
        <v>1000</v>
      </c>
      <c r="D163" s="10">
        <v>41171</v>
      </c>
      <c r="E163" s="4">
        <v>0.52152777777777781</v>
      </c>
      <c r="F163" s="10">
        <v>41171</v>
      </c>
      <c r="G163" s="4">
        <v>0.56666666666666665</v>
      </c>
      <c r="H163" s="6">
        <v>34.238799999999998</v>
      </c>
      <c r="I163" s="6">
        <v>-121.05119999999999</v>
      </c>
      <c r="J163" s="3">
        <v>34.232999999999997</v>
      </c>
      <c r="K163" s="6">
        <v>-121.0702</v>
      </c>
      <c r="L163" s="3">
        <v>1</v>
      </c>
      <c r="M163" s="3">
        <v>3</v>
      </c>
      <c r="N163" s="3">
        <v>23</v>
      </c>
      <c r="O163" s="3">
        <v>22.238</v>
      </c>
      <c r="P163" s="3">
        <v>14.205299999999999</v>
      </c>
      <c r="Q163" s="3">
        <v>2</v>
      </c>
      <c r="R163" s="13">
        <v>33.524500000000003</v>
      </c>
      <c r="S163" s="16">
        <v>9</v>
      </c>
      <c r="T163" s="49"/>
      <c r="U163" s="18">
        <v>2</v>
      </c>
      <c r="V163" s="3"/>
      <c r="W163" s="20">
        <v>9</v>
      </c>
      <c r="X163" s="40">
        <v>2042.780559503273</v>
      </c>
      <c r="Y163" s="20">
        <v>2</v>
      </c>
      <c r="Z163" s="40">
        <v>2238.87</v>
      </c>
      <c r="AA163" s="20">
        <v>2</v>
      </c>
      <c r="AB163" s="21"/>
      <c r="AC163" s="20">
        <v>9</v>
      </c>
      <c r="AD163" s="21"/>
      <c r="AE163" s="20">
        <v>9</v>
      </c>
      <c r="AF163" s="20"/>
      <c r="AG163" s="20">
        <v>9</v>
      </c>
      <c r="AH163" s="21"/>
      <c r="AI163" s="20">
        <v>9</v>
      </c>
      <c r="AJ163" s="21"/>
      <c r="AK163" s="20">
        <v>9</v>
      </c>
      <c r="AL163" s="20">
        <v>2.9741</v>
      </c>
      <c r="AM163" s="20">
        <v>2</v>
      </c>
      <c r="AO163" s="20">
        <v>9</v>
      </c>
    </row>
    <row r="164" spans="1:41" x14ac:dyDescent="0.25">
      <c r="A164" s="3" t="s">
        <v>54</v>
      </c>
      <c r="B164" s="3" t="s">
        <v>55</v>
      </c>
      <c r="C164" s="3">
        <v>1000</v>
      </c>
      <c r="D164" s="10">
        <v>41171</v>
      </c>
      <c r="E164" s="4">
        <v>0.52152777777777781</v>
      </c>
      <c r="F164" s="10">
        <v>41171</v>
      </c>
      <c r="G164" s="4">
        <v>0.56666666666666665</v>
      </c>
      <c r="H164" s="6">
        <v>34.238799999999998</v>
      </c>
      <c r="I164" s="6">
        <v>-121.05119999999999</v>
      </c>
      <c r="J164" s="3">
        <v>34.232999999999997</v>
      </c>
      <c r="K164" s="6">
        <v>-121.0702</v>
      </c>
      <c r="L164" s="3">
        <v>1</v>
      </c>
      <c r="M164" s="3">
        <v>4</v>
      </c>
      <c r="N164" s="3">
        <v>8</v>
      </c>
      <c r="O164" s="3">
        <v>8.1359999999999992</v>
      </c>
      <c r="P164" s="3">
        <v>15.173400000000001</v>
      </c>
      <c r="Q164" s="3">
        <v>2</v>
      </c>
      <c r="R164" s="13">
        <v>33.484200000000001</v>
      </c>
      <c r="S164" s="16">
        <v>9</v>
      </c>
      <c r="T164" s="49"/>
      <c r="U164" s="18">
        <v>2</v>
      </c>
      <c r="V164" s="3"/>
      <c r="W164" s="20">
        <v>9</v>
      </c>
      <c r="X164" s="40">
        <v>2011.8966357881307</v>
      </c>
      <c r="Y164" s="20">
        <v>2</v>
      </c>
      <c r="Z164" s="40">
        <v>2239.6</v>
      </c>
      <c r="AA164" s="20">
        <v>2</v>
      </c>
      <c r="AB164" s="21"/>
      <c r="AC164" s="20">
        <v>9</v>
      </c>
      <c r="AD164" s="21"/>
      <c r="AE164" s="20">
        <v>9</v>
      </c>
      <c r="AF164" s="20"/>
      <c r="AG164" s="20">
        <v>9</v>
      </c>
      <c r="AH164" s="21"/>
      <c r="AI164" s="20">
        <v>9</v>
      </c>
      <c r="AJ164" s="21"/>
      <c r="AK164" s="20">
        <v>9</v>
      </c>
      <c r="AL164" s="20">
        <v>2.8340999999999998</v>
      </c>
      <c r="AM164" s="20">
        <v>2</v>
      </c>
      <c r="AO164" s="20">
        <v>9</v>
      </c>
    </row>
    <row r="165" spans="1:41" x14ac:dyDescent="0.25">
      <c r="A165" s="3" t="s">
        <v>54</v>
      </c>
      <c r="B165" s="3" t="s">
        <v>55</v>
      </c>
      <c r="C165" s="3">
        <v>1000</v>
      </c>
      <c r="D165" s="10">
        <v>41171</v>
      </c>
      <c r="E165" s="4">
        <v>0.52152777777777781</v>
      </c>
      <c r="F165" s="10">
        <v>41171</v>
      </c>
      <c r="G165" s="4">
        <v>0.56666666666666665</v>
      </c>
      <c r="H165" s="6">
        <v>34.238799999999998</v>
      </c>
      <c r="I165" s="6">
        <v>-121.05119999999999</v>
      </c>
      <c r="J165" s="3">
        <v>34.232999999999997</v>
      </c>
      <c r="K165" s="6">
        <v>-121.0702</v>
      </c>
      <c r="L165" s="3">
        <v>1</v>
      </c>
      <c r="M165" s="3">
        <v>5</v>
      </c>
      <c r="N165" s="3">
        <v>8</v>
      </c>
      <c r="O165" s="3">
        <v>8.391</v>
      </c>
      <c r="P165" s="3">
        <v>15.171799999999999</v>
      </c>
      <c r="Q165" s="3">
        <v>2</v>
      </c>
      <c r="R165" s="13">
        <v>33.485599999999998</v>
      </c>
      <c r="S165" s="16">
        <v>9</v>
      </c>
      <c r="U165" s="18">
        <v>9</v>
      </c>
      <c r="V165" s="19">
        <v>6.04</v>
      </c>
      <c r="W165" s="20">
        <v>2</v>
      </c>
      <c r="X165" s="21"/>
      <c r="Y165" s="20">
        <v>9</v>
      </c>
      <c r="Z165" s="21"/>
      <c r="AA165" s="20">
        <v>9</v>
      </c>
      <c r="AB165" s="21"/>
      <c r="AC165" s="20">
        <v>9</v>
      </c>
      <c r="AD165" s="21"/>
      <c r="AE165" s="20">
        <v>9</v>
      </c>
      <c r="AF165" s="20"/>
      <c r="AG165" s="20">
        <v>9</v>
      </c>
      <c r="AH165" s="21"/>
      <c r="AI165" s="20">
        <v>9</v>
      </c>
      <c r="AJ165" s="21"/>
      <c r="AK165" s="20">
        <v>9</v>
      </c>
      <c r="AL165" s="22">
        <v>3.0907</v>
      </c>
      <c r="AM165" s="20">
        <v>2</v>
      </c>
      <c r="AO165" s="20">
        <v>9</v>
      </c>
    </row>
    <row r="166" spans="1:41" x14ac:dyDescent="0.25">
      <c r="A166" s="3" t="s">
        <v>54</v>
      </c>
      <c r="B166" s="3" t="s">
        <v>55</v>
      </c>
      <c r="C166" s="3">
        <v>1000</v>
      </c>
      <c r="D166" s="10">
        <v>41171</v>
      </c>
      <c r="E166" s="4">
        <v>0.52152777777777781</v>
      </c>
      <c r="F166" s="10">
        <v>41171</v>
      </c>
      <c r="G166" s="4">
        <v>0.56666666666666665</v>
      </c>
      <c r="H166" s="6">
        <v>34.238799999999998</v>
      </c>
      <c r="I166" s="6">
        <v>-121.05119999999999</v>
      </c>
      <c r="J166" s="3">
        <v>34.232999999999997</v>
      </c>
      <c r="K166" s="6">
        <v>-121.0702</v>
      </c>
      <c r="L166" s="3">
        <v>1</v>
      </c>
      <c r="M166" s="3">
        <v>6</v>
      </c>
      <c r="N166" s="3">
        <v>8</v>
      </c>
      <c r="O166" s="3">
        <v>8.375</v>
      </c>
      <c r="P166" s="3">
        <v>15.1707</v>
      </c>
      <c r="Q166" s="3">
        <v>2</v>
      </c>
      <c r="R166" s="13">
        <v>33.485799999999998</v>
      </c>
      <c r="S166" s="16">
        <v>3</v>
      </c>
      <c r="T166" s="34">
        <v>33.491999999999997</v>
      </c>
      <c r="U166" s="18">
        <v>2</v>
      </c>
      <c r="V166" s="6"/>
      <c r="W166" s="20">
        <v>9</v>
      </c>
      <c r="X166" s="21"/>
      <c r="Y166" s="20">
        <v>9</v>
      </c>
      <c r="Z166" s="21"/>
      <c r="AA166" s="20">
        <v>9</v>
      </c>
      <c r="AB166" s="21">
        <v>0.44</v>
      </c>
      <c r="AC166" s="20">
        <v>2</v>
      </c>
      <c r="AD166" s="21">
        <v>0.02</v>
      </c>
      <c r="AE166" s="20">
        <v>2</v>
      </c>
      <c r="AF166" s="20">
        <v>0.2</v>
      </c>
      <c r="AG166" s="20">
        <v>2</v>
      </c>
      <c r="AH166" s="21">
        <v>0.36</v>
      </c>
      <c r="AI166" s="20">
        <v>2</v>
      </c>
      <c r="AJ166" s="21">
        <v>0.8</v>
      </c>
      <c r="AK166" s="20">
        <v>2</v>
      </c>
      <c r="AL166" s="23"/>
      <c r="AM166" s="20">
        <v>9</v>
      </c>
      <c r="AO166" s="20">
        <v>9</v>
      </c>
    </row>
    <row r="167" spans="1:41" x14ac:dyDescent="0.25">
      <c r="A167" s="3" t="s">
        <v>54</v>
      </c>
      <c r="B167" s="3" t="s">
        <v>55</v>
      </c>
      <c r="C167" s="3">
        <v>1000</v>
      </c>
      <c r="D167" s="10">
        <v>41171</v>
      </c>
      <c r="E167" s="4">
        <v>0.52152777777777781</v>
      </c>
      <c r="F167" s="10">
        <v>41171</v>
      </c>
      <c r="G167" s="4">
        <v>0.56666666666666665</v>
      </c>
      <c r="H167" s="6">
        <v>34.238799999999998</v>
      </c>
      <c r="I167" s="6">
        <v>-121.05119999999999</v>
      </c>
      <c r="J167" s="3">
        <v>34.232999999999997</v>
      </c>
      <c r="K167" s="6">
        <v>-121.0702</v>
      </c>
      <c r="L167" s="3">
        <v>1</v>
      </c>
      <c r="M167" s="3">
        <v>12</v>
      </c>
      <c r="N167" s="3">
        <v>68</v>
      </c>
      <c r="O167" s="3">
        <v>68.691999999999993</v>
      </c>
      <c r="P167" s="3">
        <v>9.8352000000000004</v>
      </c>
      <c r="Q167" s="3">
        <v>2</v>
      </c>
      <c r="R167" s="13">
        <v>33.805900000000001</v>
      </c>
      <c r="S167" s="16">
        <v>9</v>
      </c>
      <c r="U167" s="18">
        <v>9</v>
      </c>
      <c r="V167" s="7">
        <v>2.83</v>
      </c>
      <c r="W167" s="18">
        <v>2</v>
      </c>
      <c r="X167" s="24"/>
      <c r="Y167" s="20">
        <v>9</v>
      </c>
      <c r="Z167" s="24"/>
      <c r="AA167" s="20">
        <v>9</v>
      </c>
      <c r="AB167" s="21"/>
      <c r="AC167" s="18">
        <v>9</v>
      </c>
      <c r="AD167" s="21"/>
      <c r="AE167" s="18">
        <v>9</v>
      </c>
      <c r="AF167" s="18"/>
      <c r="AG167" s="18">
        <v>9</v>
      </c>
      <c r="AH167" s="21"/>
      <c r="AI167" s="18">
        <v>9</v>
      </c>
      <c r="AJ167" s="21"/>
      <c r="AK167" s="18">
        <v>9</v>
      </c>
      <c r="AL167" s="25">
        <v>5.7500000000000002E-2</v>
      </c>
      <c r="AM167" s="20">
        <v>2</v>
      </c>
      <c r="AO167" s="20">
        <v>9</v>
      </c>
    </row>
    <row r="168" spans="1:41" x14ac:dyDescent="0.25">
      <c r="A168" s="3" t="s">
        <v>54</v>
      </c>
      <c r="B168" s="3" t="s">
        <v>55</v>
      </c>
      <c r="C168" s="3">
        <v>1000</v>
      </c>
      <c r="D168" s="10">
        <v>41171</v>
      </c>
      <c r="E168" s="4">
        <v>0.52152777777777781</v>
      </c>
      <c r="F168" s="10">
        <v>41171</v>
      </c>
      <c r="G168" s="4">
        <v>0.56666666666666665</v>
      </c>
      <c r="H168" s="6">
        <v>34.238799999999998</v>
      </c>
      <c r="I168" s="6">
        <v>-121.05119999999999</v>
      </c>
      <c r="J168" s="3">
        <v>34.232999999999997</v>
      </c>
      <c r="K168" s="6">
        <v>-121.0702</v>
      </c>
      <c r="L168" s="3">
        <v>1</v>
      </c>
      <c r="M168" s="3">
        <v>13</v>
      </c>
      <c r="N168" s="3">
        <v>68</v>
      </c>
      <c r="O168" s="3">
        <v>69.828999999999994</v>
      </c>
      <c r="P168" s="3">
        <v>9.8279999999999994</v>
      </c>
      <c r="Q168" s="3">
        <v>2</v>
      </c>
      <c r="R168" s="13">
        <v>33.810200000000002</v>
      </c>
      <c r="S168" s="16">
        <v>9</v>
      </c>
      <c r="U168" s="18">
        <v>9</v>
      </c>
      <c r="V168" s="3"/>
      <c r="W168" s="18">
        <v>9</v>
      </c>
      <c r="X168" s="24"/>
      <c r="Y168" s="20">
        <v>9</v>
      </c>
      <c r="Z168" s="24"/>
      <c r="AA168" s="20">
        <v>9</v>
      </c>
      <c r="AB168" s="21">
        <v>23.27</v>
      </c>
      <c r="AC168" s="18">
        <v>2</v>
      </c>
      <c r="AD168" s="21">
        <v>0.02</v>
      </c>
      <c r="AE168" s="18">
        <v>2</v>
      </c>
      <c r="AF168" s="18">
        <v>0.14000000000000001</v>
      </c>
      <c r="AG168" s="18">
        <v>2</v>
      </c>
      <c r="AH168" s="21">
        <v>1.83</v>
      </c>
      <c r="AI168" s="18">
        <v>2</v>
      </c>
      <c r="AJ168" s="21">
        <v>24.6</v>
      </c>
      <c r="AK168" s="18">
        <v>2</v>
      </c>
      <c r="AL168" s="23"/>
      <c r="AM168" s="20">
        <v>9</v>
      </c>
      <c r="AO168" s="20">
        <v>9</v>
      </c>
    </row>
    <row r="169" spans="1:41" x14ac:dyDescent="0.25">
      <c r="A169" s="3" t="s">
        <v>54</v>
      </c>
      <c r="B169" s="3" t="s">
        <v>55</v>
      </c>
      <c r="C169" s="3">
        <v>1000</v>
      </c>
      <c r="D169" s="10">
        <v>41171</v>
      </c>
      <c r="E169" s="4">
        <v>0.52152777777777781</v>
      </c>
      <c r="F169" s="10">
        <v>41171</v>
      </c>
      <c r="G169" s="4">
        <v>0.56666666666666665</v>
      </c>
      <c r="H169" s="6">
        <v>34.238799999999998</v>
      </c>
      <c r="I169" s="6">
        <v>-121.05119999999999</v>
      </c>
      <c r="J169" s="3">
        <v>34.232999999999997</v>
      </c>
      <c r="K169" s="6">
        <v>-121.0702</v>
      </c>
      <c r="L169" s="3">
        <v>1</v>
      </c>
      <c r="M169" s="3">
        <v>14</v>
      </c>
      <c r="N169" s="3">
        <v>42</v>
      </c>
      <c r="O169" s="3">
        <v>41.334000000000003</v>
      </c>
      <c r="P169" s="3">
        <v>10.6883</v>
      </c>
      <c r="Q169" s="3">
        <v>2</v>
      </c>
      <c r="R169" s="13">
        <v>33.634599999999999</v>
      </c>
      <c r="S169" s="16">
        <v>9</v>
      </c>
      <c r="U169" s="18">
        <v>9</v>
      </c>
      <c r="V169" s="3">
        <v>3.64</v>
      </c>
      <c r="W169" s="18">
        <v>2</v>
      </c>
      <c r="X169" s="19"/>
      <c r="Y169" s="20">
        <v>9</v>
      </c>
      <c r="Z169" s="19"/>
      <c r="AA169" s="20">
        <v>9</v>
      </c>
      <c r="AB169" s="21"/>
      <c r="AC169" s="18">
        <v>9</v>
      </c>
      <c r="AD169" s="21"/>
      <c r="AE169" s="18">
        <v>9</v>
      </c>
      <c r="AF169" s="18"/>
      <c r="AG169" s="18">
        <v>9</v>
      </c>
      <c r="AH169" s="21"/>
      <c r="AI169" s="18">
        <v>9</v>
      </c>
      <c r="AJ169" s="21"/>
      <c r="AK169" s="18">
        <v>9</v>
      </c>
      <c r="AL169" s="25">
        <v>0.1168</v>
      </c>
      <c r="AM169" s="20">
        <v>2</v>
      </c>
      <c r="AO169" s="20">
        <v>9</v>
      </c>
    </row>
    <row r="170" spans="1:41" x14ac:dyDescent="0.25">
      <c r="A170" s="3" t="s">
        <v>54</v>
      </c>
      <c r="B170" s="3" t="s">
        <v>55</v>
      </c>
      <c r="C170" s="3">
        <v>1000</v>
      </c>
      <c r="D170" s="10">
        <v>41171</v>
      </c>
      <c r="E170" s="4">
        <v>0.52152777777777781</v>
      </c>
      <c r="F170" s="10">
        <v>41171</v>
      </c>
      <c r="G170" s="4">
        <v>0.56666666666666665</v>
      </c>
      <c r="H170" s="6">
        <v>34.238799999999998</v>
      </c>
      <c r="I170" s="6">
        <v>-121.05119999999999</v>
      </c>
      <c r="J170" s="3">
        <v>34.232999999999997</v>
      </c>
      <c r="K170" s="6">
        <v>-121.0702</v>
      </c>
      <c r="L170" s="3">
        <v>1</v>
      </c>
      <c r="M170" s="3">
        <v>15</v>
      </c>
      <c r="N170" s="3">
        <v>42</v>
      </c>
      <c r="O170" s="3">
        <v>42.591000000000001</v>
      </c>
      <c r="P170" s="3">
        <v>10.6661</v>
      </c>
      <c r="Q170" s="3">
        <v>2</v>
      </c>
      <c r="R170" s="13">
        <v>33.636000000000003</v>
      </c>
      <c r="S170" s="16">
        <v>9</v>
      </c>
      <c r="U170" s="18">
        <v>9</v>
      </c>
      <c r="V170" s="19"/>
      <c r="W170" s="18">
        <v>9</v>
      </c>
      <c r="X170" s="19"/>
      <c r="Y170" s="20">
        <v>9</v>
      </c>
      <c r="Z170" s="19"/>
      <c r="AA170" s="20">
        <v>9</v>
      </c>
      <c r="AB170" s="21">
        <v>19.97</v>
      </c>
      <c r="AC170" s="18">
        <v>2</v>
      </c>
      <c r="AD170" s="21">
        <v>0.06</v>
      </c>
      <c r="AE170" s="18">
        <v>2</v>
      </c>
      <c r="AF170" s="18">
        <v>0.12</v>
      </c>
      <c r="AG170" s="18">
        <v>2</v>
      </c>
      <c r="AH170" s="21">
        <v>1.62</v>
      </c>
      <c r="AI170" s="18">
        <v>2</v>
      </c>
      <c r="AJ170" s="21">
        <v>18.5</v>
      </c>
      <c r="AK170" s="18">
        <v>2</v>
      </c>
      <c r="AL170" s="26"/>
      <c r="AM170" s="18">
        <v>9</v>
      </c>
      <c r="AO170" s="18">
        <v>9</v>
      </c>
    </row>
    <row r="171" spans="1:41" x14ac:dyDescent="0.25">
      <c r="A171" s="3" t="s">
        <v>54</v>
      </c>
      <c r="B171" s="3" t="s">
        <v>55</v>
      </c>
      <c r="C171" s="3">
        <v>1000</v>
      </c>
      <c r="D171" s="10">
        <v>41171</v>
      </c>
      <c r="E171" s="4">
        <v>0.52152777777777781</v>
      </c>
      <c r="F171" s="10">
        <v>41171</v>
      </c>
      <c r="G171" s="4">
        <v>0.56666666666666665</v>
      </c>
      <c r="H171" s="6">
        <v>34.238799999999998</v>
      </c>
      <c r="I171" s="6">
        <v>-121.05119999999999</v>
      </c>
      <c r="J171" s="3">
        <v>34.232999999999997</v>
      </c>
      <c r="K171" s="6">
        <v>-121.0702</v>
      </c>
      <c r="L171" s="3">
        <v>1</v>
      </c>
      <c r="M171" s="3">
        <v>16</v>
      </c>
      <c r="N171" s="3">
        <v>23</v>
      </c>
      <c r="O171" s="3">
        <v>23.126999999999999</v>
      </c>
      <c r="P171" s="3">
        <v>14.208299999999999</v>
      </c>
      <c r="Q171" s="3">
        <v>2</v>
      </c>
      <c r="R171" s="13">
        <v>33.521999999999998</v>
      </c>
      <c r="S171" s="16">
        <v>9</v>
      </c>
      <c r="U171" s="18">
        <v>9</v>
      </c>
      <c r="V171" s="19">
        <v>5.62</v>
      </c>
      <c r="W171" s="18">
        <v>2</v>
      </c>
      <c r="X171" s="19"/>
      <c r="Y171" s="20">
        <v>9</v>
      </c>
      <c r="Z171" s="19"/>
      <c r="AA171" s="20">
        <v>9</v>
      </c>
      <c r="AB171" s="21"/>
      <c r="AC171" s="18">
        <v>9</v>
      </c>
      <c r="AD171" s="21"/>
      <c r="AE171" s="18">
        <v>9</v>
      </c>
      <c r="AF171" s="18"/>
      <c r="AG171" s="18">
        <v>9</v>
      </c>
      <c r="AH171" s="21"/>
      <c r="AI171" s="18">
        <v>9</v>
      </c>
      <c r="AJ171" s="21"/>
      <c r="AK171" s="18">
        <v>9</v>
      </c>
      <c r="AL171" s="28">
        <v>3.2307000000000001</v>
      </c>
      <c r="AM171" s="18">
        <v>2</v>
      </c>
      <c r="AO171" s="18">
        <v>9</v>
      </c>
    </row>
    <row r="172" spans="1:41" x14ac:dyDescent="0.25">
      <c r="A172" s="3" t="s">
        <v>54</v>
      </c>
      <c r="B172" s="3" t="s">
        <v>55</v>
      </c>
      <c r="C172" s="3">
        <v>1000</v>
      </c>
      <c r="D172" s="10">
        <v>41171</v>
      </c>
      <c r="E172" s="4">
        <v>0.52152777777777781</v>
      </c>
      <c r="F172" s="10">
        <v>41171</v>
      </c>
      <c r="G172" s="4">
        <v>0.56666666666666665</v>
      </c>
      <c r="H172" s="6">
        <v>34.238799999999998</v>
      </c>
      <c r="I172" s="6">
        <v>-121.05119999999999</v>
      </c>
      <c r="J172" s="3">
        <v>34.232999999999997</v>
      </c>
      <c r="K172" s="6">
        <v>-121.0702</v>
      </c>
      <c r="L172" s="3">
        <v>1</v>
      </c>
      <c r="M172" s="3">
        <v>17</v>
      </c>
      <c r="N172" s="3">
        <v>23</v>
      </c>
      <c r="O172" s="3">
        <v>22.719000000000001</v>
      </c>
      <c r="P172" s="3">
        <v>14.219799999999999</v>
      </c>
      <c r="Q172" s="3">
        <v>2</v>
      </c>
      <c r="R172" s="13">
        <v>33.517200000000003</v>
      </c>
      <c r="S172" s="16">
        <v>9</v>
      </c>
      <c r="U172" s="18">
        <v>9</v>
      </c>
      <c r="V172" s="19"/>
      <c r="W172" s="18">
        <v>9</v>
      </c>
      <c r="X172" s="24"/>
      <c r="Y172" s="20">
        <v>9</v>
      </c>
      <c r="Z172" s="24"/>
      <c r="AA172" s="20">
        <v>9</v>
      </c>
      <c r="AB172" s="21">
        <v>3.63</v>
      </c>
      <c r="AC172" s="18">
        <v>2</v>
      </c>
      <c r="AD172" s="21">
        <v>0.17</v>
      </c>
      <c r="AE172" s="18">
        <v>2</v>
      </c>
      <c r="AF172" s="18">
        <v>0.27</v>
      </c>
      <c r="AG172" s="18">
        <v>2</v>
      </c>
      <c r="AH172" s="21">
        <v>0.59</v>
      </c>
      <c r="AI172" s="18">
        <v>2</v>
      </c>
      <c r="AJ172" s="21">
        <v>3.4</v>
      </c>
      <c r="AK172" s="18">
        <v>2</v>
      </c>
      <c r="AL172" s="26"/>
      <c r="AM172" s="18">
        <v>9</v>
      </c>
      <c r="AO172" s="18">
        <v>9</v>
      </c>
    </row>
    <row r="173" spans="1:41" x14ac:dyDescent="0.25">
      <c r="A173" s="3" t="s">
        <v>54</v>
      </c>
      <c r="B173" s="3" t="s">
        <v>55</v>
      </c>
      <c r="C173" s="3">
        <v>1000</v>
      </c>
      <c r="D173" s="10">
        <v>41171</v>
      </c>
      <c r="E173" s="4">
        <v>0.61041666666666672</v>
      </c>
      <c r="F173" s="10">
        <v>41171</v>
      </c>
      <c r="G173" s="5">
        <v>0.62361111111111112</v>
      </c>
      <c r="H173" s="3">
        <v>34.260199999999998</v>
      </c>
      <c r="I173" s="3">
        <v>-121.107</v>
      </c>
      <c r="J173" s="3">
        <v>34.261000000000003</v>
      </c>
      <c r="K173" s="6">
        <v>-121.1125</v>
      </c>
      <c r="L173" s="3">
        <v>2</v>
      </c>
      <c r="M173" s="3">
        <v>1</v>
      </c>
      <c r="N173" s="3">
        <v>71</v>
      </c>
      <c r="O173" s="3">
        <v>72.652000000000001</v>
      </c>
      <c r="P173" s="3">
        <v>9.7982999999999993</v>
      </c>
      <c r="Q173" s="3">
        <v>2</v>
      </c>
      <c r="R173" s="13">
        <v>33.822099999999999</v>
      </c>
      <c r="S173" s="16">
        <v>9</v>
      </c>
      <c r="U173" s="18">
        <v>9</v>
      </c>
      <c r="V173" s="19"/>
      <c r="W173" s="18">
        <v>9</v>
      </c>
      <c r="X173" s="24"/>
      <c r="Y173" s="20">
        <v>9</v>
      </c>
      <c r="Z173" s="24"/>
      <c r="AA173" s="20">
        <v>9</v>
      </c>
      <c r="AB173" s="7">
        <v>18.52</v>
      </c>
      <c r="AC173" s="18">
        <v>2</v>
      </c>
      <c r="AD173" s="7">
        <v>0.02</v>
      </c>
      <c r="AE173" s="18">
        <v>2</v>
      </c>
      <c r="AF173" s="7">
        <v>0.05</v>
      </c>
      <c r="AG173" s="18">
        <v>2</v>
      </c>
      <c r="AH173" s="7">
        <v>1.59</v>
      </c>
      <c r="AI173" s="18">
        <v>2</v>
      </c>
      <c r="AJ173" s="7">
        <v>20.2</v>
      </c>
      <c r="AK173" s="18">
        <v>2</v>
      </c>
      <c r="AL173" s="28"/>
      <c r="AM173" s="18">
        <v>9</v>
      </c>
      <c r="AO173" s="18">
        <v>9</v>
      </c>
    </row>
    <row r="174" spans="1:41" x14ac:dyDescent="0.25">
      <c r="A174" s="3" t="s">
        <v>54</v>
      </c>
      <c r="B174" s="3" t="s">
        <v>55</v>
      </c>
      <c r="C174" s="3">
        <v>1000</v>
      </c>
      <c r="D174" s="10">
        <v>41171</v>
      </c>
      <c r="E174" s="4">
        <v>0.61041666666666672</v>
      </c>
      <c r="F174" s="10">
        <v>41171</v>
      </c>
      <c r="G174" s="5">
        <v>0.62361111111111112</v>
      </c>
      <c r="H174" s="3">
        <v>34.260199999999998</v>
      </c>
      <c r="I174" s="3">
        <v>-121.107</v>
      </c>
      <c r="J174" s="3">
        <v>34.261000000000003</v>
      </c>
      <c r="K174" s="6">
        <v>-121.1125</v>
      </c>
      <c r="L174" s="3">
        <v>2</v>
      </c>
      <c r="M174" s="3">
        <v>2</v>
      </c>
      <c r="N174" s="3">
        <v>71</v>
      </c>
      <c r="O174" s="3">
        <v>71.25</v>
      </c>
      <c r="P174" s="3">
        <v>9.8025000000000002</v>
      </c>
      <c r="Q174" s="3">
        <v>2</v>
      </c>
      <c r="R174" s="13">
        <v>33.822299999999998</v>
      </c>
      <c r="S174" s="16">
        <v>9</v>
      </c>
      <c r="T174" s="29"/>
      <c r="U174" s="3">
        <v>9</v>
      </c>
      <c r="V174" s="6"/>
      <c r="W174" s="3">
        <v>9</v>
      </c>
      <c r="X174" s="30"/>
      <c r="Y174" s="20">
        <v>9</v>
      </c>
      <c r="Z174" s="30"/>
      <c r="AA174" s="20">
        <v>9</v>
      </c>
      <c r="AB174" s="7">
        <v>24.42</v>
      </c>
      <c r="AC174" s="3">
        <v>2</v>
      </c>
      <c r="AD174" s="7">
        <v>0.02</v>
      </c>
      <c r="AE174" s="3">
        <v>2</v>
      </c>
      <c r="AF174" s="7">
        <v>0.09</v>
      </c>
      <c r="AG174" s="3">
        <v>2</v>
      </c>
      <c r="AH174" s="7">
        <v>1.94</v>
      </c>
      <c r="AI174" s="3">
        <v>2</v>
      </c>
      <c r="AJ174" s="7">
        <v>26.5</v>
      </c>
      <c r="AK174" s="3">
        <v>2</v>
      </c>
      <c r="AM174" s="3">
        <v>9</v>
      </c>
      <c r="AO174" s="3">
        <v>9</v>
      </c>
    </row>
    <row r="175" spans="1:41" x14ac:dyDescent="0.25">
      <c r="A175" s="3" t="s">
        <v>54</v>
      </c>
      <c r="B175" s="3" t="s">
        <v>55</v>
      </c>
      <c r="C175" s="3">
        <v>1000</v>
      </c>
      <c r="D175" s="10">
        <v>41171</v>
      </c>
      <c r="E175" s="4">
        <v>0.61041666666666672</v>
      </c>
      <c r="F175" s="10">
        <v>41171</v>
      </c>
      <c r="G175" s="5">
        <v>0.62361111111111112</v>
      </c>
      <c r="H175" s="3">
        <v>34.260199999999998</v>
      </c>
      <c r="I175" s="3">
        <v>-121.107</v>
      </c>
      <c r="J175" s="3">
        <v>34.261000000000003</v>
      </c>
      <c r="K175" s="6">
        <v>-121.1125</v>
      </c>
      <c r="L175" s="3">
        <v>2</v>
      </c>
      <c r="M175" s="3">
        <v>3</v>
      </c>
      <c r="N175" s="3">
        <v>42</v>
      </c>
      <c r="O175" s="3">
        <v>41.253</v>
      </c>
      <c r="P175" s="3">
        <v>10.5725</v>
      </c>
      <c r="Q175" s="3">
        <v>2</v>
      </c>
      <c r="R175" s="13">
        <v>33.632300000000001</v>
      </c>
      <c r="S175" s="16">
        <v>9</v>
      </c>
      <c r="U175" s="8">
        <v>9</v>
      </c>
      <c r="V175" s="31"/>
      <c r="W175" s="8">
        <v>9</v>
      </c>
      <c r="X175" s="32"/>
      <c r="Y175" s="20">
        <v>9</v>
      </c>
      <c r="Z175" s="32"/>
      <c r="AA175" s="20">
        <v>9</v>
      </c>
      <c r="AB175" s="7">
        <v>19.72</v>
      </c>
      <c r="AC175" s="8">
        <v>2</v>
      </c>
      <c r="AD175" s="7">
        <v>0.05</v>
      </c>
      <c r="AE175" s="8">
        <v>2</v>
      </c>
      <c r="AF175" s="7">
        <v>7.0000000000000007E-2</v>
      </c>
      <c r="AG175" s="8">
        <v>2</v>
      </c>
      <c r="AH175" s="7">
        <v>1.62</v>
      </c>
      <c r="AI175" s="8">
        <v>2</v>
      </c>
      <c r="AJ175" s="7">
        <v>18.600000000000001</v>
      </c>
      <c r="AK175" s="8">
        <v>2</v>
      </c>
      <c r="AM175" s="3">
        <v>9</v>
      </c>
      <c r="AO175" s="20">
        <v>9</v>
      </c>
    </row>
    <row r="176" spans="1:41" x14ac:dyDescent="0.25">
      <c r="A176" s="3" t="s">
        <v>54</v>
      </c>
      <c r="B176" s="3" t="s">
        <v>55</v>
      </c>
      <c r="C176" s="3">
        <v>1000</v>
      </c>
      <c r="D176" s="10">
        <v>41171</v>
      </c>
      <c r="E176" s="4">
        <v>0.61041666666666672</v>
      </c>
      <c r="F176" s="10">
        <v>41171</v>
      </c>
      <c r="G176" s="5">
        <v>0.62361111111111112</v>
      </c>
      <c r="H176" s="3">
        <v>34.260199999999998</v>
      </c>
      <c r="I176" s="3">
        <v>-121.107</v>
      </c>
      <c r="J176" s="3">
        <v>34.261000000000003</v>
      </c>
      <c r="K176" s="6">
        <v>-121.1125</v>
      </c>
      <c r="L176" s="3">
        <v>2</v>
      </c>
      <c r="M176" s="3">
        <v>4</v>
      </c>
      <c r="N176" s="3">
        <v>42</v>
      </c>
      <c r="O176" s="3">
        <v>42.686</v>
      </c>
      <c r="P176" s="3">
        <v>10.7662</v>
      </c>
      <c r="Q176" s="3">
        <v>2</v>
      </c>
      <c r="R176" s="13">
        <v>33.615600000000001</v>
      </c>
      <c r="S176" s="16">
        <v>9</v>
      </c>
      <c r="T176" s="33"/>
      <c r="U176" s="8">
        <v>9</v>
      </c>
      <c r="V176" s="3"/>
      <c r="W176" s="8">
        <v>9</v>
      </c>
      <c r="X176" s="32"/>
      <c r="Y176" s="20">
        <v>9</v>
      </c>
      <c r="Z176" s="32"/>
      <c r="AA176" s="20">
        <v>9</v>
      </c>
      <c r="AB176" s="7">
        <v>14.44</v>
      </c>
      <c r="AC176" s="8">
        <v>2</v>
      </c>
      <c r="AD176" s="7">
        <v>0.09</v>
      </c>
      <c r="AE176" s="8">
        <v>2</v>
      </c>
      <c r="AF176" s="7">
        <v>7.0000000000000007E-2</v>
      </c>
      <c r="AG176" s="8">
        <v>2</v>
      </c>
      <c r="AH176" s="7">
        <v>1.34</v>
      </c>
      <c r="AI176" s="8">
        <v>2</v>
      </c>
      <c r="AJ176" s="7">
        <v>13.4</v>
      </c>
      <c r="AK176" s="8">
        <v>2</v>
      </c>
      <c r="AM176" s="3">
        <v>9</v>
      </c>
      <c r="AO176" s="20">
        <v>9</v>
      </c>
    </row>
    <row r="177" spans="1:41" x14ac:dyDescent="0.25">
      <c r="A177" s="3" t="s">
        <v>54</v>
      </c>
      <c r="B177" s="3" t="s">
        <v>55</v>
      </c>
      <c r="C177" s="3">
        <v>1000</v>
      </c>
      <c r="D177" s="10">
        <v>41171</v>
      </c>
      <c r="E177" s="4">
        <v>0.61041666666666672</v>
      </c>
      <c r="F177" s="10">
        <v>41171</v>
      </c>
      <c r="G177" s="5">
        <v>0.62361111111111112</v>
      </c>
      <c r="H177" s="3">
        <v>34.260199999999998</v>
      </c>
      <c r="I177" s="3">
        <v>-121.107</v>
      </c>
      <c r="J177" s="3">
        <v>34.261000000000003</v>
      </c>
      <c r="K177" s="6">
        <v>-121.1125</v>
      </c>
      <c r="L177" s="3">
        <v>2</v>
      </c>
      <c r="M177" s="3">
        <v>5</v>
      </c>
      <c r="N177" s="3">
        <v>9</v>
      </c>
      <c r="O177" s="3">
        <v>9.5950000000000006</v>
      </c>
      <c r="P177" s="3">
        <v>15.1921</v>
      </c>
      <c r="Q177" s="3">
        <v>2</v>
      </c>
      <c r="R177" s="13">
        <v>33.489199999999997</v>
      </c>
      <c r="S177" s="16">
        <v>9</v>
      </c>
      <c r="T177" s="34"/>
      <c r="U177" s="8">
        <v>9</v>
      </c>
      <c r="V177" s="31"/>
      <c r="W177" s="8">
        <v>9</v>
      </c>
      <c r="X177" s="30"/>
      <c r="Y177" s="20">
        <v>9</v>
      </c>
      <c r="Z177" s="30"/>
      <c r="AA177" s="20">
        <v>9</v>
      </c>
      <c r="AB177" s="7">
        <v>0.13</v>
      </c>
      <c r="AC177" s="8">
        <v>2</v>
      </c>
      <c r="AD177" s="7">
        <v>0</v>
      </c>
      <c r="AE177" s="8">
        <v>2</v>
      </c>
      <c r="AF177" s="7">
        <v>7.0000000000000007E-2</v>
      </c>
      <c r="AG177" s="8">
        <v>2</v>
      </c>
      <c r="AH177" s="7">
        <v>0.31</v>
      </c>
      <c r="AI177" s="8">
        <v>2</v>
      </c>
      <c r="AJ177" s="7">
        <v>0.7</v>
      </c>
      <c r="AK177" s="8">
        <v>2</v>
      </c>
      <c r="AM177" s="3">
        <v>9</v>
      </c>
      <c r="AO177" s="20">
        <v>9</v>
      </c>
    </row>
    <row r="178" spans="1:41" x14ac:dyDescent="0.25">
      <c r="A178" s="3" t="s">
        <v>54</v>
      </c>
      <c r="B178" s="3" t="s">
        <v>55</v>
      </c>
      <c r="C178" s="3">
        <v>1000</v>
      </c>
      <c r="D178" s="10">
        <v>41171</v>
      </c>
      <c r="E178" s="4">
        <v>0.61041666666666672</v>
      </c>
      <c r="F178" s="10">
        <v>41171</v>
      </c>
      <c r="G178" s="5">
        <v>0.62361111111111112</v>
      </c>
      <c r="H178" s="3">
        <v>34.260199999999998</v>
      </c>
      <c r="I178" s="3">
        <v>-121.107</v>
      </c>
      <c r="J178" s="3">
        <v>34.261000000000003</v>
      </c>
      <c r="K178" s="6">
        <v>-121.1125</v>
      </c>
      <c r="L178" s="3">
        <v>2</v>
      </c>
      <c r="M178" s="3">
        <v>6</v>
      </c>
      <c r="N178" s="3">
        <v>9</v>
      </c>
      <c r="O178" s="3">
        <v>10.962999999999999</v>
      </c>
      <c r="P178" s="3">
        <v>15.1683</v>
      </c>
      <c r="Q178" s="3">
        <v>2</v>
      </c>
      <c r="R178" s="13">
        <v>33.488799999999998</v>
      </c>
      <c r="S178" s="16">
        <v>9</v>
      </c>
      <c r="U178" s="8">
        <v>9</v>
      </c>
      <c r="V178" s="35"/>
      <c r="W178" s="8">
        <v>9</v>
      </c>
      <c r="X178" s="31"/>
      <c r="Y178" s="20">
        <v>9</v>
      </c>
      <c r="Z178" s="31"/>
      <c r="AA178" s="20">
        <v>9</v>
      </c>
      <c r="AB178" s="7">
        <v>0.12</v>
      </c>
      <c r="AC178" s="8">
        <v>2</v>
      </c>
      <c r="AD178" s="7">
        <v>0</v>
      </c>
      <c r="AE178" s="8">
        <v>2</v>
      </c>
      <c r="AF178" s="7">
        <v>0.05</v>
      </c>
      <c r="AG178" s="8">
        <v>2</v>
      </c>
      <c r="AH178" s="7">
        <v>0.27</v>
      </c>
      <c r="AI178" s="8">
        <v>2</v>
      </c>
      <c r="AJ178" s="7">
        <v>0.5</v>
      </c>
      <c r="AK178" s="8">
        <v>2</v>
      </c>
      <c r="AM178" s="3">
        <v>9</v>
      </c>
      <c r="AO178" s="20">
        <v>9</v>
      </c>
    </row>
    <row r="179" spans="1:41" x14ac:dyDescent="0.25">
      <c r="A179" s="3" t="s">
        <v>54</v>
      </c>
      <c r="B179" s="3" t="s">
        <v>55</v>
      </c>
      <c r="D179" s="10">
        <v>41172</v>
      </c>
      <c r="E179" s="4">
        <v>0.63055555555555554</v>
      </c>
      <c r="F179" s="10">
        <v>41172</v>
      </c>
      <c r="G179" s="5">
        <v>0.73055555555555562</v>
      </c>
      <c r="H179" s="6">
        <v>33.478900000000003</v>
      </c>
      <c r="I179" s="6">
        <v>-122.5069</v>
      </c>
      <c r="J179" s="3">
        <v>33.494999999999997</v>
      </c>
      <c r="K179" s="3">
        <v>-122.553</v>
      </c>
      <c r="L179" s="3">
        <v>3</v>
      </c>
      <c r="M179" s="3">
        <v>1</v>
      </c>
      <c r="N179" s="3">
        <v>944</v>
      </c>
      <c r="O179" s="3">
        <v>943.65200000000004</v>
      </c>
      <c r="P179" s="3">
        <v>3.8108</v>
      </c>
      <c r="Q179" s="3">
        <v>2</v>
      </c>
      <c r="R179" s="13">
        <v>34.445599999999999</v>
      </c>
      <c r="S179" s="16">
        <v>4</v>
      </c>
      <c r="T179" s="37">
        <v>34.459000000000003</v>
      </c>
      <c r="U179" s="8">
        <v>2</v>
      </c>
      <c r="V179" s="3"/>
      <c r="W179" s="18">
        <v>9</v>
      </c>
      <c r="X179" s="31"/>
      <c r="Y179" s="20">
        <v>9</v>
      </c>
      <c r="Z179" s="31"/>
      <c r="AA179" s="20">
        <v>9</v>
      </c>
      <c r="AC179" s="20">
        <v>9</v>
      </c>
      <c r="AD179" s="31"/>
      <c r="AE179" s="20">
        <v>9</v>
      </c>
      <c r="AF179" s="8"/>
      <c r="AG179" s="20">
        <v>9</v>
      </c>
      <c r="AH179" s="31"/>
      <c r="AI179" s="20">
        <v>9</v>
      </c>
      <c r="AJ179" s="31"/>
      <c r="AK179" s="20">
        <v>9</v>
      </c>
      <c r="AM179" s="3">
        <v>9</v>
      </c>
      <c r="AO179" s="20">
        <v>9</v>
      </c>
    </row>
    <row r="180" spans="1:41" x14ac:dyDescent="0.25">
      <c r="A180" s="3" t="s">
        <v>54</v>
      </c>
      <c r="B180" s="3" t="s">
        <v>55</v>
      </c>
      <c r="D180" s="10">
        <v>41172</v>
      </c>
      <c r="E180" s="4">
        <v>0.63055555555555554</v>
      </c>
      <c r="F180" s="10">
        <v>41172</v>
      </c>
      <c r="G180" s="5">
        <v>0.73055555555555562</v>
      </c>
      <c r="H180" s="6">
        <v>33.478900000000003</v>
      </c>
      <c r="I180" s="6">
        <v>-122.5069</v>
      </c>
      <c r="J180" s="3">
        <v>33.494999999999997</v>
      </c>
      <c r="K180" s="3">
        <v>-122.553</v>
      </c>
      <c r="L180" s="3">
        <v>3</v>
      </c>
      <c r="M180" s="3">
        <v>2</v>
      </c>
      <c r="N180" s="3">
        <v>945</v>
      </c>
      <c r="O180" s="3">
        <v>944.88</v>
      </c>
      <c r="P180" s="3">
        <v>3.8081999999999998</v>
      </c>
      <c r="Q180" s="3">
        <v>2</v>
      </c>
      <c r="R180" s="13">
        <v>34.446100000000001</v>
      </c>
      <c r="S180" s="16">
        <v>4</v>
      </c>
      <c r="T180" s="37">
        <v>34.457999999999998</v>
      </c>
      <c r="U180" s="8">
        <v>2</v>
      </c>
      <c r="V180" s="6"/>
      <c r="W180" s="18">
        <v>9</v>
      </c>
      <c r="X180" s="31"/>
      <c r="Y180" s="20">
        <v>9</v>
      </c>
      <c r="Z180" s="31"/>
      <c r="AA180" s="20">
        <v>9</v>
      </c>
      <c r="AC180" s="20">
        <v>9</v>
      </c>
      <c r="AD180" s="3"/>
      <c r="AE180" s="20">
        <v>9</v>
      </c>
      <c r="AG180" s="20">
        <v>9</v>
      </c>
      <c r="AH180" s="3"/>
      <c r="AI180" s="20">
        <v>9</v>
      </c>
      <c r="AJ180" s="3"/>
      <c r="AK180" s="20">
        <v>9</v>
      </c>
      <c r="AM180" s="18">
        <v>9</v>
      </c>
      <c r="AO180" s="20">
        <v>9</v>
      </c>
    </row>
    <row r="181" spans="1:41" x14ac:dyDescent="0.25">
      <c r="A181" s="3" t="s">
        <v>54</v>
      </c>
      <c r="B181" s="3" t="s">
        <v>55</v>
      </c>
      <c r="D181" s="10">
        <v>41172</v>
      </c>
      <c r="E181" s="4">
        <v>0.63055555555555554</v>
      </c>
      <c r="F181" s="10">
        <v>41172</v>
      </c>
      <c r="G181" s="5">
        <v>0.73055555555555562</v>
      </c>
      <c r="H181" s="6">
        <v>33.478900000000003</v>
      </c>
      <c r="I181" s="6">
        <v>-122.5069</v>
      </c>
      <c r="J181" s="3">
        <v>33.494999999999997</v>
      </c>
      <c r="K181" s="3">
        <v>-122.553</v>
      </c>
      <c r="L181" s="3">
        <v>3</v>
      </c>
      <c r="M181" s="3">
        <v>4</v>
      </c>
      <c r="N181" s="3">
        <v>690</v>
      </c>
      <c r="O181" s="3">
        <v>690.78599999999994</v>
      </c>
      <c r="P181" s="3">
        <v>4.4654999999999996</v>
      </c>
      <c r="Q181" s="3">
        <v>2</v>
      </c>
      <c r="R181" s="13">
        <v>34.3215</v>
      </c>
      <c r="S181" s="16">
        <v>4</v>
      </c>
      <c r="T181" s="13">
        <v>34.334000000000003</v>
      </c>
      <c r="U181" s="3">
        <v>2</v>
      </c>
      <c r="W181" s="3">
        <v>9</v>
      </c>
      <c r="X181" s="30"/>
      <c r="Y181" s="20">
        <v>9</v>
      </c>
      <c r="Z181" s="30"/>
      <c r="AA181" s="20">
        <v>9</v>
      </c>
      <c r="AC181" s="20">
        <v>9</v>
      </c>
      <c r="AD181" s="31"/>
      <c r="AE181" s="20">
        <v>9</v>
      </c>
      <c r="AG181" s="20">
        <v>9</v>
      </c>
      <c r="AH181" s="31"/>
      <c r="AI181" s="20">
        <v>9</v>
      </c>
      <c r="AJ181" s="31"/>
      <c r="AK181" s="20">
        <v>9</v>
      </c>
      <c r="AM181" s="18">
        <v>9</v>
      </c>
      <c r="AO181" s="20">
        <v>9</v>
      </c>
    </row>
    <row r="182" spans="1:41" x14ac:dyDescent="0.25">
      <c r="A182" s="3" t="s">
        <v>54</v>
      </c>
      <c r="B182" s="3" t="s">
        <v>55</v>
      </c>
      <c r="D182" s="10">
        <v>41172</v>
      </c>
      <c r="E182" s="4">
        <v>0.63055555555555554</v>
      </c>
      <c r="F182" s="10">
        <v>41172</v>
      </c>
      <c r="G182" s="5">
        <v>0.73055555555555562</v>
      </c>
      <c r="H182" s="6">
        <v>33.478900000000003</v>
      </c>
      <c r="I182" s="6">
        <v>-122.5069</v>
      </c>
      <c r="J182" s="3">
        <v>33.494999999999997</v>
      </c>
      <c r="K182" s="3">
        <v>-122.553</v>
      </c>
      <c r="L182" s="3">
        <v>3</v>
      </c>
      <c r="M182" s="3">
        <v>5</v>
      </c>
      <c r="N182" s="3">
        <v>689</v>
      </c>
      <c r="O182" s="3">
        <v>689.56600000000003</v>
      </c>
      <c r="P182" s="3">
        <v>4.4676999999999998</v>
      </c>
      <c r="Q182" s="3">
        <v>2</v>
      </c>
      <c r="R182" s="13">
        <v>34.320799999999998</v>
      </c>
      <c r="S182" s="16">
        <v>3</v>
      </c>
      <c r="T182" s="38">
        <v>34.326999999999998</v>
      </c>
      <c r="U182" s="3">
        <v>2</v>
      </c>
      <c r="V182" s="3"/>
      <c r="W182" s="8">
        <v>9</v>
      </c>
      <c r="Y182" s="20">
        <v>9</v>
      </c>
      <c r="AA182" s="20">
        <v>9</v>
      </c>
      <c r="AC182" s="20">
        <v>9</v>
      </c>
      <c r="AD182" s="31"/>
      <c r="AE182" s="20">
        <v>9</v>
      </c>
      <c r="AG182" s="20">
        <v>9</v>
      </c>
      <c r="AH182" s="36"/>
      <c r="AI182" s="20">
        <v>9</v>
      </c>
      <c r="AJ182" s="31"/>
      <c r="AK182" s="20">
        <v>9</v>
      </c>
      <c r="AM182" s="3">
        <v>9</v>
      </c>
      <c r="AO182" s="20">
        <v>9</v>
      </c>
    </row>
    <row r="183" spans="1:41" x14ac:dyDescent="0.25">
      <c r="A183" s="3" t="s">
        <v>54</v>
      </c>
      <c r="B183" s="3" t="s">
        <v>55</v>
      </c>
      <c r="D183" s="10">
        <v>41172</v>
      </c>
      <c r="E183" s="4">
        <v>0.63055555555555554</v>
      </c>
      <c r="F183" s="10">
        <v>41172</v>
      </c>
      <c r="G183" s="5">
        <v>0.73055555555555562</v>
      </c>
      <c r="H183" s="6">
        <v>33.478900000000003</v>
      </c>
      <c r="I183" s="6">
        <v>-122.5069</v>
      </c>
      <c r="J183" s="3">
        <v>33.494999999999997</v>
      </c>
      <c r="K183" s="3">
        <v>-122.553</v>
      </c>
      <c r="L183" s="3">
        <v>3</v>
      </c>
      <c r="M183" s="3">
        <v>6</v>
      </c>
      <c r="N183" s="3">
        <v>512</v>
      </c>
      <c r="O183" s="3">
        <v>511.90899999999999</v>
      </c>
      <c r="P183" s="3">
        <v>5.3068999999999997</v>
      </c>
      <c r="Q183" s="3">
        <v>2</v>
      </c>
      <c r="R183" s="13">
        <v>34.211300000000001</v>
      </c>
      <c r="S183" s="16">
        <v>3</v>
      </c>
      <c r="T183" s="38">
        <v>34.219000000000001</v>
      </c>
      <c r="U183" s="3">
        <v>2</v>
      </c>
      <c r="W183" s="8">
        <v>9</v>
      </c>
      <c r="Y183" s="20">
        <v>9</v>
      </c>
      <c r="AA183" s="20">
        <v>9</v>
      </c>
      <c r="AC183" s="20">
        <v>9</v>
      </c>
      <c r="AD183" s="3"/>
      <c r="AE183" s="20">
        <v>9</v>
      </c>
      <c r="AG183" s="20">
        <v>9</v>
      </c>
      <c r="AH183" s="3"/>
      <c r="AI183" s="20">
        <v>9</v>
      </c>
      <c r="AJ183" s="3"/>
      <c r="AK183" s="20">
        <v>9</v>
      </c>
      <c r="AM183" s="3">
        <v>9</v>
      </c>
      <c r="AO183" s="20">
        <v>9</v>
      </c>
    </row>
    <row r="184" spans="1:41" x14ac:dyDescent="0.25">
      <c r="A184" s="3" t="s">
        <v>54</v>
      </c>
      <c r="B184" s="3" t="s">
        <v>55</v>
      </c>
      <c r="D184" s="10">
        <v>41172</v>
      </c>
      <c r="E184" s="4">
        <v>0.63055555555555554</v>
      </c>
      <c r="F184" s="10">
        <v>41172</v>
      </c>
      <c r="G184" s="5">
        <v>0.73055555555555562</v>
      </c>
      <c r="H184" s="6">
        <v>33.478900000000003</v>
      </c>
      <c r="I184" s="6">
        <v>-122.5069</v>
      </c>
      <c r="J184" s="3">
        <v>33.494999999999997</v>
      </c>
      <c r="K184" s="3">
        <v>-122.553</v>
      </c>
      <c r="L184" s="3">
        <v>3</v>
      </c>
      <c r="M184" s="3">
        <v>6</v>
      </c>
      <c r="N184" s="3">
        <v>512</v>
      </c>
      <c r="O184" s="3">
        <v>511.90899999999999</v>
      </c>
      <c r="P184" s="3">
        <v>5.3068999999999997</v>
      </c>
      <c r="Q184" s="3">
        <v>2</v>
      </c>
      <c r="R184" s="13">
        <v>34.211300000000001</v>
      </c>
      <c r="S184" s="16">
        <v>4</v>
      </c>
      <c r="T184" s="38">
        <v>34.222000000000001</v>
      </c>
      <c r="U184" s="3">
        <v>2</v>
      </c>
      <c r="W184" s="8">
        <v>9</v>
      </c>
      <c r="Y184" s="20">
        <v>9</v>
      </c>
      <c r="AA184" s="20">
        <v>9</v>
      </c>
      <c r="AC184" s="20">
        <v>9</v>
      </c>
      <c r="AD184" s="3"/>
      <c r="AE184" s="20">
        <v>9</v>
      </c>
      <c r="AG184" s="20">
        <v>9</v>
      </c>
      <c r="AH184" s="3"/>
      <c r="AI184" s="20">
        <v>9</v>
      </c>
      <c r="AJ184" s="3"/>
      <c r="AK184" s="20">
        <v>9</v>
      </c>
      <c r="AM184" s="3">
        <v>9</v>
      </c>
      <c r="AO184" s="18">
        <v>9</v>
      </c>
    </row>
    <row r="185" spans="1:41" x14ac:dyDescent="0.25">
      <c r="A185" s="3" t="s">
        <v>54</v>
      </c>
      <c r="B185" s="3" t="s">
        <v>55</v>
      </c>
      <c r="D185" s="10">
        <v>41172</v>
      </c>
      <c r="E185" s="4">
        <v>0.63055555555555554</v>
      </c>
      <c r="F185" s="10">
        <v>41172</v>
      </c>
      <c r="G185" s="5">
        <v>0.73055555555555562</v>
      </c>
      <c r="H185" s="6">
        <v>33.478900000000003</v>
      </c>
      <c r="I185" s="6">
        <v>-122.5069</v>
      </c>
      <c r="J185" s="3">
        <v>33.494999999999997</v>
      </c>
      <c r="K185" s="3">
        <v>-122.553</v>
      </c>
      <c r="L185" s="3">
        <v>3</v>
      </c>
      <c r="M185" s="3">
        <v>12</v>
      </c>
      <c r="N185" s="3">
        <v>405</v>
      </c>
      <c r="O185" s="3">
        <v>404.27800000000002</v>
      </c>
      <c r="P185" s="3">
        <v>6.2125000000000004</v>
      </c>
      <c r="Q185" s="3">
        <v>2</v>
      </c>
      <c r="R185" s="13">
        <v>34.182899999999997</v>
      </c>
      <c r="S185" s="16">
        <v>3</v>
      </c>
      <c r="T185" s="50">
        <v>34.191000000000003</v>
      </c>
      <c r="U185" s="3">
        <v>2</v>
      </c>
      <c r="V185" s="6"/>
      <c r="W185" s="8">
        <v>9</v>
      </c>
      <c r="Y185" s="20">
        <v>9</v>
      </c>
      <c r="AA185" s="20">
        <v>9</v>
      </c>
      <c r="AC185" s="20">
        <v>9</v>
      </c>
      <c r="AE185" s="20">
        <v>9</v>
      </c>
      <c r="AG185" s="20">
        <v>9</v>
      </c>
      <c r="AI185" s="20">
        <v>9</v>
      </c>
      <c r="AK185" s="20">
        <v>9</v>
      </c>
      <c r="AM185" s="3">
        <v>9</v>
      </c>
      <c r="AO185" s="18">
        <v>9</v>
      </c>
    </row>
    <row r="186" spans="1:41" x14ac:dyDescent="0.25">
      <c r="A186" s="3" t="s">
        <v>54</v>
      </c>
      <c r="B186" s="3" t="s">
        <v>55</v>
      </c>
      <c r="D186" s="10">
        <v>41172</v>
      </c>
      <c r="E186" s="4">
        <v>0.63055555555555554</v>
      </c>
      <c r="F186" s="10">
        <v>41172</v>
      </c>
      <c r="G186" s="5">
        <v>0.73055555555555562</v>
      </c>
      <c r="H186" s="6">
        <v>33.478900000000003</v>
      </c>
      <c r="I186" s="6">
        <v>-122.5069</v>
      </c>
      <c r="J186" s="3">
        <v>33.494999999999997</v>
      </c>
      <c r="K186" s="3">
        <v>-122.553</v>
      </c>
      <c r="L186" s="3">
        <v>3</v>
      </c>
      <c r="M186" s="3">
        <v>13</v>
      </c>
      <c r="N186" s="3">
        <v>403</v>
      </c>
      <c r="O186" s="3">
        <v>403.53</v>
      </c>
      <c r="P186" s="3">
        <v>6.2103999999999999</v>
      </c>
      <c r="Q186" s="3">
        <v>2</v>
      </c>
      <c r="R186" s="13">
        <v>34.181600000000003</v>
      </c>
      <c r="S186" s="16">
        <v>3</v>
      </c>
      <c r="T186" s="38">
        <v>34.189</v>
      </c>
      <c r="U186" s="3">
        <v>2</v>
      </c>
      <c r="W186" s="18">
        <v>9</v>
      </c>
      <c r="Y186" s="20">
        <v>9</v>
      </c>
      <c r="AA186" s="20">
        <v>9</v>
      </c>
      <c r="AC186" s="20">
        <v>9</v>
      </c>
      <c r="AE186" s="20">
        <v>9</v>
      </c>
      <c r="AG186" s="20">
        <v>9</v>
      </c>
      <c r="AI186" s="20">
        <v>9</v>
      </c>
      <c r="AK186" s="20">
        <v>9</v>
      </c>
      <c r="AM186" s="3">
        <v>9</v>
      </c>
      <c r="AO186" s="18">
        <v>9</v>
      </c>
    </row>
    <row r="187" spans="1:41" x14ac:dyDescent="0.25">
      <c r="A187" s="3" t="s">
        <v>54</v>
      </c>
      <c r="B187" s="3" t="s">
        <v>55</v>
      </c>
      <c r="D187" s="10">
        <v>41172</v>
      </c>
      <c r="E187" s="4">
        <v>0.63055555555555554</v>
      </c>
      <c r="F187" s="10">
        <v>41172</v>
      </c>
      <c r="G187" s="5">
        <v>0.73055555555555562</v>
      </c>
      <c r="H187" s="6">
        <v>33.478900000000003</v>
      </c>
      <c r="I187" s="6">
        <v>-122.5069</v>
      </c>
      <c r="J187" s="3">
        <v>33.494999999999997</v>
      </c>
      <c r="K187" s="3">
        <v>-122.553</v>
      </c>
      <c r="L187" s="3">
        <v>3</v>
      </c>
      <c r="M187" s="3">
        <v>14</v>
      </c>
      <c r="N187" s="3">
        <v>305</v>
      </c>
      <c r="O187" s="3">
        <v>304.84399999999999</v>
      </c>
      <c r="P187" s="3">
        <v>6.9340999999999999</v>
      </c>
      <c r="Q187" s="3">
        <v>2</v>
      </c>
      <c r="R187" s="13">
        <v>34.104399999999998</v>
      </c>
      <c r="S187" s="16">
        <v>4</v>
      </c>
      <c r="T187" s="38">
        <v>34.124000000000002</v>
      </c>
      <c r="U187" s="3">
        <v>2</v>
      </c>
      <c r="W187" s="18">
        <v>9</v>
      </c>
      <c r="Y187" s="20">
        <v>9</v>
      </c>
      <c r="AA187" s="20">
        <v>9</v>
      </c>
      <c r="AC187" s="20">
        <v>9</v>
      </c>
      <c r="AE187" s="20">
        <v>9</v>
      </c>
      <c r="AG187" s="20">
        <v>9</v>
      </c>
      <c r="AI187" s="20">
        <v>9</v>
      </c>
      <c r="AK187" s="20">
        <v>9</v>
      </c>
      <c r="AM187" s="3">
        <v>9</v>
      </c>
      <c r="AO187" s="18">
        <v>9</v>
      </c>
    </row>
    <row r="188" spans="1:41" x14ac:dyDescent="0.25">
      <c r="A188" s="3" t="s">
        <v>54</v>
      </c>
      <c r="B188" s="3" t="s">
        <v>55</v>
      </c>
      <c r="D188" s="10">
        <v>41172</v>
      </c>
      <c r="E188" s="4">
        <v>0.63055555555555554</v>
      </c>
      <c r="F188" s="10">
        <v>41172</v>
      </c>
      <c r="G188" s="5">
        <v>0.73055555555555562</v>
      </c>
      <c r="H188" s="6">
        <v>33.478900000000003</v>
      </c>
      <c r="I188" s="6">
        <v>-122.5069</v>
      </c>
      <c r="J188" s="3">
        <v>33.494999999999997</v>
      </c>
      <c r="K188" s="3">
        <v>-122.553</v>
      </c>
      <c r="L188" s="3">
        <v>3</v>
      </c>
      <c r="M188" s="3">
        <v>15</v>
      </c>
      <c r="N188" s="3">
        <v>304</v>
      </c>
      <c r="O188" s="3">
        <v>304.61900000000003</v>
      </c>
      <c r="P188" s="3">
        <v>6.9573999999999998</v>
      </c>
      <c r="Q188" s="3">
        <v>2</v>
      </c>
      <c r="R188" s="13">
        <v>34.106999999999999</v>
      </c>
      <c r="S188" s="16">
        <v>3</v>
      </c>
      <c r="T188" s="38">
        <v>34.113</v>
      </c>
      <c r="U188" s="3">
        <v>2</v>
      </c>
      <c r="V188" s="6"/>
      <c r="W188" s="3">
        <v>9</v>
      </c>
      <c r="Y188" s="20">
        <v>9</v>
      </c>
      <c r="AA188" s="20">
        <v>9</v>
      </c>
      <c r="AC188" s="20">
        <v>9</v>
      </c>
      <c r="AE188" s="20">
        <v>9</v>
      </c>
      <c r="AG188" s="20">
        <v>9</v>
      </c>
      <c r="AI188" s="20">
        <v>9</v>
      </c>
      <c r="AK188" s="20">
        <v>9</v>
      </c>
      <c r="AM188" s="18">
        <v>9</v>
      </c>
      <c r="AO188" s="3">
        <v>9</v>
      </c>
    </row>
    <row r="189" spans="1:41" x14ac:dyDescent="0.25">
      <c r="A189" s="3" t="s">
        <v>54</v>
      </c>
      <c r="B189" s="3" t="s">
        <v>55</v>
      </c>
      <c r="C189" s="3">
        <v>4135</v>
      </c>
      <c r="D189" s="10">
        <v>41172</v>
      </c>
      <c r="E189" s="4">
        <v>0.88888888888888884</v>
      </c>
      <c r="F189" s="10">
        <v>41173</v>
      </c>
      <c r="G189" s="5">
        <v>2.0833333333333333E-3</v>
      </c>
      <c r="H189" s="6">
        <f t="shared" ref="H189:H198" si="21">33+33.83/60</f>
        <v>33.563833333333335</v>
      </c>
      <c r="I189" s="6">
        <f t="shared" ref="I189:I198" si="22">-122-37.23/60</f>
        <v>-122.62050000000001</v>
      </c>
      <c r="J189" s="6">
        <f t="shared" ref="J189:J198" si="23">33+34.79/60</f>
        <v>33.579833333333333</v>
      </c>
      <c r="K189" s="6">
        <f t="shared" ref="K189:K198" si="24">-122-39.81/60</f>
        <v>-122.6635</v>
      </c>
      <c r="L189" s="3">
        <v>4</v>
      </c>
      <c r="M189" s="3">
        <v>1</v>
      </c>
      <c r="N189" s="3">
        <v>2919</v>
      </c>
      <c r="O189" s="3">
        <v>2918.873</v>
      </c>
      <c r="P189" s="3">
        <v>1.6698</v>
      </c>
      <c r="Q189" s="3">
        <v>2</v>
      </c>
      <c r="R189" s="13">
        <v>34.658000000000001</v>
      </c>
      <c r="S189" s="16">
        <v>4</v>
      </c>
      <c r="T189" s="38">
        <v>34.673999999999999</v>
      </c>
      <c r="U189" s="3">
        <v>2</v>
      </c>
      <c r="W189" s="8">
        <v>9</v>
      </c>
      <c r="Y189" s="3">
        <v>1</v>
      </c>
      <c r="AA189" s="3">
        <v>1</v>
      </c>
      <c r="AC189" s="20">
        <v>9</v>
      </c>
      <c r="AE189" s="20">
        <v>9</v>
      </c>
      <c r="AG189" s="20">
        <v>9</v>
      </c>
      <c r="AI189" s="20">
        <v>9</v>
      </c>
      <c r="AK189" s="20">
        <v>9</v>
      </c>
      <c r="AM189" s="18">
        <v>9</v>
      </c>
      <c r="AO189" s="20">
        <v>9</v>
      </c>
    </row>
    <row r="190" spans="1:41" x14ac:dyDescent="0.25">
      <c r="A190" s="3" t="s">
        <v>54</v>
      </c>
      <c r="B190" s="3" t="s">
        <v>55</v>
      </c>
      <c r="C190" s="3">
        <v>4135</v>
      </c>
      <c r="D190" s="10">
        <v>41172</v>
      </c>
      <c r="E190" s="4">
        <v>0.88888888888888884</v>
      </c>
      <c r="F190" s="10">
        <v>41173</v>
      </c>
      <c r="G190" s="5">
        <v>2.0833333333333333E-3</v>
      </c>
      <c r="H190" s="6">
        <f t="shared" si="21"/>
        <v>33.563833333333335</v>
      </c>
      <c r="I190" s="6">
        <f t="shared" si="22"/>
        <v>-122.62050000000001</v>
      </c>
      <c r="J190" s="6">
        <f t="shared" si="23"/>
        <v>33.579833333333333</v>
      </c>
      <c r="K190" s="6">
        <f t="shared" si="24"/>
        <v>-122.6635</v>
      </c>
      <c r="L190" s="3">
        <v>4</v>
      </c>
      <c r="M190" s="3">
        <v>2</v>
      </c>
      <c r="N190" s="3">
        <v>2919</v>
      </c>
      <c r="O190" s="3">
        <v>2918.8539999999998</v>
      </c>
      <c r="P190" s="3">
        <v>1.6702999999999999</v>
      </c>
      <c r="Q190" s="3">
        <v>2</v>
      </c>
      <c r="R190" s="13">
        <v>34.658099999999997</v>
      </c>
      <c r="S190" s="16">
        <v>4</v>
      </c>
      <c r="T190" s="38">
        <v>34.670999999999999</v>
      </c>
      <c r="U190" s="3">
        <v>2</v>
      </c>
      <c r="W190" s="8">
        <v>9</v>
      </c>
      <c r="Y190" s="3">
        <v>1</v>
      </c>
      <c r="AA190" s="3">
        <v>1</v>
      </c>
      <c r="AC190" s="20">
        <v>9</v>
      </c>
      <c r="AE190" s="20">
        <v>9</v>
      </c>
      <c r="AG190" s="20">
        <v>9</v>
      </c>
      <c r="AI190" s="20">
        <v>9</v>
      </c>
      <c r="AK190" s="20">
        <v>9</v>
      </c>
      <c r="AM190" s="3">
        <v>9</v>
      </c>
      <c r="AO190" s="20">
        <v>9</v>
      </c>
    </row>
    <row r="191" spans="1:41" x14ac:dyDescent="0.25">
      <c r="A191" s="3" t="s">
        <v>54</v>
      </c>
      <c r="B191" s="3" t="s">
        <v>55</v>
      </c>
      <c r="C191" s="3">
        <v>4135</v>
      </c>
      <c r="D191" s="10">
        <v>41172</v>
      </c>
      <c r="E191" s="4">
        <v>0.88888888888888884</v>
      </c>
      <c r="F191" s="10">
        <v>41173</v>
      </c>
      <c r="G191" s="5">
        <v>2.0833333333333333E-3</v>
      </c>
      <c r="H191" s="6">
        <f t="shared" si="21"/>
        <v>33.563833333333335</v>
      </c>
      <c r="I191" s="6">
        <f t="shared" si="22"/>
        <v>-122.62050000000001</v>
      </c>
      <c r="J191" s="6">
        <f t="shared" si="23"/>
        <v>33.579833333333333</v>
      </c>
      <c r="K191" s="6">
        <f t="shared" si="24"/>
        <v>-122.6635</v>
      </c>
      <c r="L191" s="3">
        <v>4</v>
      </c>
      <c r="M191" s="3">
        <v>4</v>
      </c>
      <c r="N191" s="3">
        <v>2542</v>
      </c>
      <c r="O191" s="3">
        <v>2540.2249999999999</v>
      </c>
      <c r="P191" s="3">
        <v>1.8058000000000001</v>
      </c>
      <c r="Q191" s="3">
        <v>2</v>
      </c>
      <c r="R191" s="13">
        <v>34.646900000000002</v>
      </c>
      <c r="S191" s="16">
        <v>4</v>
      </c>
      <c r="T191" s="29">
        <v>34.656999999999996</v>
      </c>
      <c r="U191" s="3">
        <v>2</v>
      </c>
      <c r="V191" s="6"/>
      <c r="W191" s="8">
        <v>9</v>
      </c>
      <c r="X191" s="30"/>
      <c r="Y191" s="3">
        <v>9</v>
      </c>
      <c r="Z191" s="30"/>
      <c r="AA191" s="3">
        <v>9</v>
      </c>
      <c r="AC191" s="20">
        <v>9</v>
      </c>
      <c r="AE191" s="20">
        <v>9</v>
      </c>
      <c r="AG191" s="20">
        <v>9</v>
      </c>
      <c r="AI191" s="20">
        <v>9</v>
      </c>
      <c r="AK191" s="20">
        <v>9</v>
      </c>
      <c r="AM191" s="3">
        <v>9</v>
      </c>
      <c r="AO191" s="20">
        <v>9</v>
      </c>
    </row>
    <row r="192" spans="1:41" x14ac:dyDescent="0.25">
      <c r="A192" s="3" t="s">
        <v>54</v>
      </c>
      <c r="B192" s="3" t="s">
        <v>55</v>
      </c>
      <c r="C192" s="3">
        <v>4135</v>
      </c>
      <c r="D192" s="10">
        <v>41172</v>
      </c>
      <c r="E192" s="4">
        <v>0.88888888888888884</v>
      </c>
      <c r="F192" s="10">
        <v>41173</v>
      </c>
      <c r="G192" s="5">
        <v>2.0833333333333333E-3</v>
      </c>
      <c r="H192" s="6">
        <f t="shared" si="21"/>
        <v>33.563833333333335</v>
      </c>
      <c r="I192" s="6">
        <f t="shared" si="22"/>
        <v>-122.62050000000001</v>
      </c>
      <c r="J192" s="6">
        <f t="shared" si="23"/>
        <v>33.579833333333333</v>
      </c>
      <c r="K192" s="6">
        <f t="shared" si="24"/>
        <v>-122.6635</v>
      </c>
      <c r="L192" s="3">
        <v>4</v>
      </c>
      <c r="M192" s="3">
        <v>5</v>
      </c>
      <c r="N192" s="3">
        <v>2545</v>
      </c>
      <c r="O192" s="3">
        <v>2548.585</v>
      </c>
      <c r="P192" s="3">
        <v>1.7998000000000001</v>
      </c>
      <c r="Q192" s="3">
        <v>2</v>
      </c>
      <c r="R192" s="13">
        <v>34.647599999999997</v>
      </c>
      <c r="S192" s="16">
        <v>3</v>
      </c>
      <c r="T192" s="29">
        <v>34.655000000000001</v>
      </c>
      <c r="U192" s="3">
        <v>2</v>
      </c>
      <c r="V192" s="6"/>
      <c r="W192" s="18">
        <v>9</v>
      </c>
      <c r="X192" s="30"/>
      <c r="Y192" s="3">
        <v>9</v>
      </c>
      <c r="Z192" s="30"/>
      <c r="AA192" s="3">
        <v>9</v>
      </c>
      <c r="AC192" s="20">
        <v>9</v>
      </c>
      <c r="AE192" s="20">
        <v>9</v>
      </c>
      <c r="AG192" s="20">
        <v>9</v>
      </c>
      <c r="AI192" s="20">
        <v>9</v>
      </c>
      <c r="AK192" s="20">
        <v>9</v>
      </c>
      <c r="AM192" s="3">
        <v>9</v>
      </c>
      <c r="AO192" s="20">
        <v>9</v>
      </c>
    </row>
    <row r="193" spans="1:41" x14ac:dyDescent="0.25">
      <c r="A193" s="3" t="s">
        <v>54</v>
      </c>
      <c r="B193" s="3" t="s">
        <v>55</v>
      </c>
      <c r="C193" s="3">
        <v>4135</v>
      </c>
      <c r="D193" s="10">
        <v>41172</v>
      </c>
      <c r="E193" s="4">
        <v>0.88888888888888884</v>
      </c>
      <c r="F193" s="10">
        <v>41173</v>
      </c>
      <c r="G193" s="5">
        <v>2.0833333333333333E-3</v>
      </c>
      <c r="H193" s="6">
        <f t="shared" si="21"/>
        <v>33.563833333333335</v>
      </c>
      <c r="I193" s="6">
        <f t="shared" si="22"/>
        <v>-122.62050000000001</v>
      </c>
      <c r="J193" s="6">
        <f t="shared" si="23"/>
        <v>33.579833333333333</v>
      </c>
      <c r="K193" s="6">
        <f t="shared" si="24"/>
        <v>-122.6635</v>
      </c>
      <c r="L193" s="3">
        <v>4</v>
      </c>
      <c r="M193" s="3">
        <v>6</v>
      </c>
      <c r="N193" s="3">
        <v>2030</v>
      </c>
      <c r="O193" s="3">
        <v>2028.9190000000001</v>
      </c>
      <c r="P193" s="3">
        <v>2.0914000000000001</v>
      </c>
      <c r="Q193" s="3">
        <v>2</v>
      </c>
      <c r="R193" s="13">
        <v>34.619199999999999</v>
      </c>
      <c r="S193" s="16">
        <v>4</v>
      </c>
      <c r="T193" s="29">
        <v>34.633000000000003</v>
      </c>
      <c r="U193" s="3">
        <v>2</v>
      </c>
      <c r="W193" s="18">
        <v>9</v>
      </c>
      <c r="X193" s="30"/>
      <c r="Y193" s="3">
        <v>9</v>
      </c>
      <c r="Z193" s="30"/>
      <c r="AA193" s="3">
        <v>9</v>
      </c>
      <c r="AC193" s="20">
        <v>9</v>
      </c>
      <c r="AE193" s="20">
        <v>9</v>
      </c>
      <c r="AG193" s="20">
        <v>9</v>
      </c>
      <c r="AI193" s="20">
        <v>9</v>
      </c>
      <c r="AK193" s="20">
        <v>9</v>
      </c>
      <c r="AM193" s="3">
        <v>9</v>
      </c>
      <c r="AO193" s="20">
        <v>9</v>
      </c>
    </row>
    <row r="194" spans="1:41" x14ac:dyDescent="0.25">
      <c r="A194" s="3" t="s">
        <v>54</v>
      </c>
      <c r="B194" s="3" t="s">
        <v>55</v>
      </c>
      <c r="C194" s="3">
        <v>4135</v>
      </c>
      <c r="D194" s="10">
        <v>41172</v>
      </c>
      <c r="E194" s="4">
        <v>0.88888888888888884</v>
      </c>
      <c r="F194" s="10">
        <v>41173</v>
      </c>
      <c r="G194" s="5">
        <v>2.0833333333333333E-3</v>
      </c>
      <c r="H194" s="6">
        <f t="shared" si="21"/>
        <v>33.563833333333335</v>
      </c>
      <c r="I194" s="6">
        <f t="shared" si="22"/>
        <v>-122.62050000000001</v>
      </c>
      <c r="J194" s="6">
        <f t="shared" si="23"/>
        <v>33.579833333333333</v>
      </c>
      <c r="K194" s="6">
        <f t="shared" si="24"/>
        <v>-122.6635</v>
      </c>
      <c r="L194" s="3">
        <v>4</v>
      </c>
      <c r="M194" s="3">
        <v>13</v>
      </c>
      <c r="N194" s="3">
        <v>1511</v>
      </c>
      <c r="O194" s="3">
        <v>1511.9110000000001</v>
      </c>
      <c r="P194" s="3">
        <v>2.7143000000000002</v>
      </c>
      <c r="Q194" s="3">
        <v>2</v>
      </c>
      <c r="R194" s="13">
        <v>34.563699999999997</v>
      </c>
      <c r="S194" s="16">
        <v>3</v>
      </c>
      <c r="T194" s="37">
        <v>34.57</v>
      </c>
      <c r="U194" s="3">
        <v>2</v>
      </c>
      <c r="V194" s="6"/>
      <c r="W194" s="3">
        <v>9</v>
      </c>
      <c r="Y194" s="3">
        <v>1</v>
      </c>
      <c r="AA194" s="3">
        <v>1</v>
      </c>
      <c r="AC194" s="20">
        <v>9</v>
      </c>
      <c r="AE194" s="20">
        <v>9</v>
      </c>
      <c r="AG194" s="20">
        <v>9</v>
      </c>
      <c r="AI194" s="20">
        <v>9</v>
      </c>
      <c r="AK194" s="20">
        <v>9</v>
      </c>
      <c r="AM194" s="3">
        <v>9</v>
      </c>
      <c r="AO194" s="20">
        <v>9</v>
      </c>
    </row>
    <row r="195" spans="1:41" x14ac:dyDescent="0.25">
      <c r="A195" s="3" t="s">
        <v>54</v>
      </c>
      <c r="B195" s="3" t="s">
        <v>55</v>
      </c>
      <c r="C195" s="3">
        <v>4135</v>
      </c>
      <c r="D195" s="10">
        <v>41172</v>
      </c>
      <c r="E195" s="4">
        <v>0.88888888888888884</v>
      </c>
      <c r="F195" s="10">
        <v>41173</v>
      </c>
      <c r="G195" s="5">
        <v>2.0833333333333333E-3</v>
      </c>
      <c r="H195" s="6">
        <f t="shared" si="21"/>
        <v>33.563833333333335</v>
      </c>
      <c r="I195" s="6">
        <f t="shared" si="22"/>
        <v>-122.62050000000001</v>
      </c>
      <c r="J195" s="6">
        <f t="shared" si="23"/>
        <v>33.579833333333333</v>
      </c>
      <c r="K195" s="6">
        <f t="shared" si="24"/>
        <v>-122.6635</v>
      </c>
      <c r="L195" s="3">
        <v>4</v>
      </c>
      <c r="M195" s="3">
        <v>14</v>
      </c>
      <c r="N195" s="3">
        <v>1511</v>
      </c>
      <c r="O195" s="3">
        <v>1511.6679999999999</v>
      </c>
      <c r="P195" s="3">
        <v>2.7141999999999999</v>
      </c>
      <c r="Q195" s="3">
        <v>2</v>
      </c>
      <c r="R195" s="13">
        <v>34.563800000000001</v>
      </c>
      <c r="S195" s="16">
        <v>9</v>
      </c>
      <c r="T195" s="38"/>
      <c r="U195" s="3">
        <v>9</v>
      </c>
      <c r="W195" s="8">
        <v>9</v>
      </c>
      <c r="Y195" s="3">
        <v>1</v>
      </c>
      <c r="AA195" s="3">
        <v>1</v>
      </c>
      <c r="AC195" s="20">
        <v>9</v>
      </c>
      <c r="AE195" s="20">
        <v>9</v>
      </c>
      <c r="AG195" s="20">
        <v>9</v>
      </c>
      <c r="AI195" s="20">
        <v>9</v>
      </c>
      <c r="AK195" s="20">
        <v>9</v>
      </c>
      <c r="AM195" s="3">
        <v>9</v>
      </c>
      <c r="AO195" s="20">
        <v>9</v>
      </c>
    </row>
    <row r="196" spans="1:41" x14ac:dyDescent="0.25">
      <c r="A196" s="3" t="s">
        <v>54</v>
      </c>
      <c r="B196" s="3" t="s">
        <v>55</v>
      </c>
      <c r="C196" s="3">
        <v>4135</v>
      </c>
      <c r="D196" s="10">
        <v>41172</v>
      </c>
      <c r="E196" s="4">
        <v>0.88888888888888884</v>
      </c>
      <c r="F196" s="10">
        <v>41173</v>
      </c>
      <c r="G196" s="5">
        <v>2.0833333333333333E-3</v>
      </c>
      <c r="H196" s="6">
        <f t="shared" si="21"/>
        <v>33.563833333333335</v>
      </c>
      <c r="I196" s="6">
        <f t="shared" si="22"/>
        <v>-122.62050000000001</v>
      </c>
      <c r="J196" s="6">
        <f t="shared" si="23"/>
        <v>33.579833333333333</v>
      </c>
      <c r="K196" s="6">
        <f t="shared" si="24"/>
        <v>-122.6635</v>
      </c>
      <c r="L196" s="3">
        <v>4</v>
      </c>
      <c r="M196" s="3">
        <v>15</v>
      </c>
      <c r="N196" s="3">
        <v>1511</v>
      </c>
      <c r="O196" s="3">
        <v>1512.836</v>
      </c>
      <c r="P196" s="3">
        <v>2.7119</v>
      </c>
      <c r="Q196" s="3">
        <v>2</v>
      </c>
      <c r="R196" s="13">
        <v>34.564100000000003</v>
      </c>
      <c r="S196" s="16">
        <v>9</v>
      </c>
      <c r="T196" s="38"/>
      <c r="U196" s="3">
        <v>9</v>
      </c>
      <c r="W196" s="8">
        <v>9</v>
      </c>
      <c r="Y196" s="3">
        <v>1</v>
      </c>
      <c r="AA196" s="3">
        <v>1</v>
      </c>
      <c r="AC196" s="20">
        <v>9</v>
      </c>
      <c r="AE196" s="20">
        <v>9</v>
      </c>
      <c r="AG196" s="20">
        <v>9</v>
      </c>
      <c r="AI196" s="20">
        <v>9</v>
      </c>
      <c r="AK196" s="20">
        <v>9</v>
      </c>
      <c r="AM196" s="3">
        <v>9</v>
      </c>
      <c r="AO196" s="20">
        <v>9</v>
      </c>
    </row>
    <row r="197" spans="1:41" x14ac:dyDescent="0.25">
      <c r="A197" s="3" t="s">
        <v>54</v>
      </c>
      <c r="B197" s="3" t="s">
        <v>55</v>
      </c>
      <c r="C197" s="3">
        <v>4135</v>
      </c>
      <c r="D197" s="10">
        <v>41172</v>
      </c>
      <c r="E197" s="4">
        <v>0.88888888888888884</v>
      </c>
      <c r="F197" s="10">
        <v>41173</v>
      </c>
      <c r="G197" s="5">
        <v>2.0833333333333333E-3</v>
      </c>
      <c r="H197" s="6">
        <f t="shared" si="21"/>
        <v>33.563833333333335</v>
      </c>
      <c r="I197" s="6">
        <f t="shared" si="22"/>
        <v>-122.62050000000001</v>
      </c>
      <c r="J197" s="6">
        <f t="shared" si="23"/>
        <v>33.579833333333333</v>
      </c>
      <c r="K197" s="6">
        <f t="shared" si="24"/>
        <v>-122.6635</v>
      </c>
      <c r="L197" s="3">
        <v>4</v>
      </c>
      <c r="M197" s="3">
        <v>16</v>
      </c>
      <c r="N197" s="3">
        <v>10</v>
      </c>
      <c r="O197" s="3">
        <v>9.3469999999999995</v>
      </c>
      <c r="P197" s="3">
        <v>16.664300000000001</v>
      </c>
      <c r="Q197" s="3">
        <v>2</v>
      </c>
      <c r="R197" s="13">
        <v>33.472999999999999</v>
      </c>
      <c r="S197" s="16">
        <v>4</v>
      </c>
      <c r="T197" s="38">
        <v>33.481999999999999</v>
      </c>
      <c r="U197" s="3">
        <v>2</v>
      </c>
      <c r="V197" s="6"/>
      <c r="W197" s="8">
        <v>9</v>
      </c>
      <c r="Y197" s="3">
        <v>1</v>
      </c>
      <c r="AA197" s="3">
        <v>1</v>
      </c>
      <c r="AC197" s="20">
        <v>9</v>
      </c>
      <c r="AE197" s="20">
        <v>9</v>
      </c>
      <c r="AG197" s="20">
        <v>9</v>
      </c>
      <c r="AI197" s="20">
        <v>9</v>
      </c>
      <c r="AK197" s="20">
        <v>9</v>
      </c>
      <c r="AM197" s="3">
        <v>9</v>
      </c>
      <c r="AO197" s="20">
        <v>9</v>
      </c>
    </row>
    <row r="198" spans="1:41" x14ac:dyDescent="0.25">
      <c r="A198" s="3" t="s">
        <v>54</v>
      </c>
      <c r="B198" s="3" t="s">
        <v>55</v>
      </c>
      <c r="C198" s="3">
        <v>4135</v>
      </c>
      <c r="D198" s="10">
        <v>41172</v>
      </c>
      <c r="E198" s="4">
        <v>0.88888888888888884</v>
      </c>
      <c r="F198" s="10">
        <v>41173</v>
      </c>
      <c r="G198" s="5">
        <v>2.0833333333333333E-3</v>
      </c>
      <c r="H198" s="6">
        <f t="shared" si="21"/>
        <v>33.563833333333335</v>
      </c>
      <c r="I198" s="6">
        <f t="shared" si="22"/>
        <v>-122.62050000000001</v>
      </c>
      <c r="J198" s="6">
        <f t="shared" si="23"/>
        <v>33.579833333333333</v>
      </c>
      <c r="K198" s="6">
        <f t="shared" si="24"/>
        <v>-122.6635</v>
      </c>
      <c r="L198" s="3">
        <v>4</v>
      </c>
      <c r="M198" s="3">
        <v>17</v>
      </c>
      <c r="N198" s="3">
        <v>10</v>
      </c>
      <c r="O198" s="3">
        <v>9.7629999999999999</v>
      </c>
      <c r="P198" s="3">
        <v>16.6691</v>
      </c>
      <c r="Q198" s="3">
        <v>2</v>
      </c>
      <c r="R198" s="13">
        <v>33.471699999999998</v>
      </c>
      <c r="S198" s="16">
        <v>3</v>
      </c>
      <c r="T198" s="38">
        <v>33.478000000000002</v>
      </c>
      <c r="U198" s="3">
        <v>2</v>
      </c>
      <c r="V198" s="6"/>
      <c r="W198" s="8">
        <v>9</v>
      </c>
      <c r="Y198" s="3">
        <v>1</v>
      </c>
      <c r="AA198" s="3">
        <v>1</v>
      </c>
      <c r="AC198" s="20">
        <v>9</v>
      </c>
      <c r="AE198" s="20">
        <v>9</v>
      </c>
      <c r="AG198" s="20">
        <v>9</v>
      </c>
      <c r="AI198" s="20">
        <v>9</v>
      </c>
      <c r="AK198" s="20">
        <v>9</v>
      </c>
      <c r="AM198" s="3">
        <v>9</v>
      </c>
      <c r="AO198" s="20">
        <v>9</v>
      </c>
    </row>
    <row r="199" spans="1:41" x14ac:dyDescent="0.25">
      <c r="A199" s="3" t="s">
        <v>54</v>
      </c>
      <c r="B199" s="3" t="s">
        <v>55</v>
      </c>
      <c r="D199" s="10">
        <v>41174</v>
      </c>
      <c r="E199" s="4">
        <v>0.14930555555555555</v>
      </c>
      <c r="G199" s="5"/>
      <c r="H199" s="6">
        <f t="shared" ref="H199:H210" si="25">32+55.77/60</f>
        <v>32.929499999999997</v>
      </c>
      <c r="I199" s="6">
        <f t="shared" ref="I199:I210" si="26">-120-10.17/60</f>
        <v>-120.1695</v>
      </c>
      <c r="L199" s="3">
        <v>5</v>
      </c>
      <c r="M199" s="3">
        <v>1</v>
      </c>
      <c r="N199" s="3">
        <v>100</v>
      </c>
      <c r="O199" s="3">
        <v>100.703</v>
      </c>
      <c r="P199" s="3">
        <v>9.4649000000000001</v>
      </c>
      <c r="Q199" s="3">
        <v>2</v>
      </c>
      <c r="R199" s="13">
        <v>33.815100000000001</v>
      </c>
      <c r="S199" s="16">
        <v>9</v>
      </c>
      <c r="U199" s="3">
        <v>9</v>
      </c>
      <c r="W199" s="18">
        <v>9</v>
      </c>
      <c r="Y199" s="3">
        <v>9</v>
      </c>
      <c r="AA199" s="3">
        <v>9</v>
      </c>
      <c r="AB199" s="7">
        <v>24.63</v>
      </c>
      <c r="AC199" s="20">
        <v>2</v>
      </c>
      <c r="AD199" s="7">
        <v>0.02</v>
      </c>
      <c r="AE199" s="20">
        <v>2</v>
      </c>
      <c r="AF199" s="3">
        <v>0.05</v>
      </c>
      <c r="AG199" s="20">
        <v>2</v>
      </c>
      <c r="AH199" s="7">
        <v>1.9</v>
      </c>
      <c r="AI199" s="20">
        <v>2</v>
      </c>
      <c r="AJ199" s="7">
        <v>26.4</v>
      </c>
      <c r="AK199" s="20">
        <v>2</v>
      </c>
      <c r="AL199" s="3">
        <v>1.4800000000000001E-2</v>
      </c>
      <c r="AM199" s="3">
        <v>2</v>
      </c>
      <c r="AO199" s="20">
        <v>9</v>
      </c>
    </row>
    <row r="200" spans="1:41" x14ac:dyDescent="0.25">
      <c r="A200" s="3" t="s">
        <v>54</v>
      </c>
      <c r="B200" s="3" t="s">
        <v>55</v>
      </c>
      <c r="D200" s="10">
        <v>41174</v>
      </c>
      <c r="E200" s="4">
        <v>0.14930555555555555</v>
      </c>
      <c r="G200" s="5"/>
      <c r="H200" s="6">
        <f t="shared" si="25"/>
        <v>32.929499999999997</v>
      </c>
      <c r="I200" s="6">
        <f t="shared" si="26"/>
        <v>-120.1695</v>
      </c>
      <c r="L200" s="3">
        <v>5</v>
      </c>
      <c r="M200" s="3">
        <v>2</v>
      </c>
      <c r="N200" s="3">
        <v>100</v>
      </c>
      <c r="O200" s="3">
        <v>99.926000000000002</v>
      </c>
      <c r="P200" s="3">
        <v>9.4504999999999999</v>
      </c>
      <c r="Q200" s="3">
        <v>2</v>
      </c>
      <c r="R200" s="13">
        <v>33.819000000000003</v>
      </c>
      <c r="S200" s="16">
        <v>9</v>
      </c>
      <c r="U200" s="3">
        <v>9</v>
      </c>
      <c r="W200" s="18">
        <v>9</v>
      </c>
      <c r="Y200" s="3">
        <v>9</v>
      </c>
      <c r="AA200" s="3">
        <v>9</v>
      </c>
      <c r="AC200" s="20">
        <v>9</v>
      </c>
      <c r="AE200" s="20">
        <v>9</v>
      </c>
      <c r="AG200" s="20">
        <v>9</v>
      </c>
      <c r="AI200" s="20">
        <v>9</v>
      </c>
      <c r="AK200" s="20">
        <v>9</v>
      </c>
      <c r="AM200" s="3">
        <v>9</v>
      </c>
      <c r="AO200" s="20">
        <v>9</v>
      </c>
    </row>
    <row r="201" spans="1:41" x14ac:dyDescent="0.25">
      <c r="A201" s="3" t="s">
        <v>54</v>
      </c>
      <c r="B201" s="3" t="s">
        <v>55</v>
      </c>
      <c r="D201" s="10">
        <v>41174</v>
      </c>
      <c r="E201" s="4">
        <v>0.14930555555555555</v>
      </c>
      <c r="G201" s="5"/>
      <c r="H201" s="6">
        <f t="shared" si="25"/>
        <v>32.929499999999997</v>
      </c>
      <c r="I201" s="6">
        <f t="shared" si="26"/>
        <v>-120.1695</v>
      </c>
      <c r="L201" s="3">
        <v>5</v>
      </c>
      <c r="M201" s="3">
        <v>3</v>
      </c>
      <c r="N201" s="3">
        <v>100</v>
      </c>
      <c r="O201" s="3">
        <v>100.59099999999999</v>
      </c>
      <c r="P201" s="3">
        <v>9.3853000000000009</v>
      </c>
      <c r="Q201" s="3">
        <v>2</v>
      </c>
      <c r="R201" s="13">
        <v>33.838700000000003</v>
      </c>
      <c r="S201" s="16">
        <v>9</v>
      </c>
      <c r="U201" s="3">
        <v>9</v>
      </c>
      <c r="W201" s="3">
        <v>9</v>
      </c>
      <c r="Y201" s="3">
        <v>9</v>
      </c>
      <c r="AA201" s="3">
        <v>9</v>
      </c>
      <c r="AB201" s="7">
        <v>17.190000000000001</v>
      </c>
      <c r="AC201" s="20">
        <v>2</v>
      </c>
      <c r="AD201" s="7">
        <v>0.01</v>
      </c>
      <c r="AE201" s="20">
        <v>2</v>
      </c>
      <c r="AF201" s="3">
        <v>0.06</v>
      </c>
      <c r="AG201" s="20">
        <v>2</v>
      </c>
      <c r="AH201" s="7">
        <v>1.42</v>
      </c>
      <c r="AI201" s="20">
        <v>2</v>
      </c>
      <c r="AJ201" s="7">
        <v>18.399999999999999</v>
      </c>
      <c r="AK201" s="20">
        <v>2</v>
      </c>
      <c r="AL201" s="3">
        <v>1.17E-2</v>
      </c>
      <c r="AM201" s="3">
        <v>2</v>
      </c>
      <c r="AO201" s="20">
        <v>9</v>
      </c>
    </row>
    <row r="202" spans="1:41" x14ac:dyDescent="0.25">
      <c r="A202" s="3" t="s">
        <v>54</v>
      </c>
      <c r="B202" s="3" t="s">
        <v>55</v>
      </c>
      <c r="D202" s="10">
        <v>41174</v>
      </c>
      <c r="E202" s="4">
        <v>0.14930555555555555</v>
      </c>
      <c r="G202" s="5"/>
      <c r="H202" s="6">
        <f t="shared" si="25"/>
        <v>32.929499999999997</v>
      </c>
      <c r="I202" s="6">
        <f t="shared" si="26"/>
        <v>-120.1695</v>
      </c>
      <c r="L202" s="3">
        <v>5</v>
      </c>
      <c r="M202" s="3">
        <v>4</v>
      </c>
      <c r="N202" s="3">
        <v>59</v>
      </c>
      <c r="O202" s="3">
        <v>58.709000000000003</v>
      </c>
      <c r="P202" s="3">
        <v>12.212400000000001</v>
      </c>
      <c r="Q202" s="3">
        <v>2</v>
      </c>
      <c r="R202" s="13">
        <v>33.399900000000002</v>
      </c>
      <c r="S202" s="16">
        <v>9</v>
      </c>
      <c r="U202" s="3">
        <v>9</v>
      </c>
      <c r="W202" s="8">
        <v>9</v>
      </c>
      <c r="Y202" s="3">
        <v>9</v>
      </c>
      <c r="AA202" s="3">
        <v>9</v>
      </c>
      <c r="AB202" s="7">
        <v>9.35</v>
      </c>
      <c r="AC202" s="20">
        <v>2</v>
      </c>
      <c r="AD202" s="7">
        <v>0.22</v>
      </c>
      <c r="AE202" s="20">
        <v>2</v>
      </c>
      <c r="AF202" s="3">
        <v>0.13</v>
      </c>
      <c r="AG202" s="20">
        <v>2</v>
      </c>
      <c r="AH202" s="7">
        <v>0.95</v>
      </c>
      <c r="AI202" s="20">
        <v>2</v>
      </c>
      <c r="AJ202" s="7">
        <v>8</v>
      </c>
      <c r="AK202" s="20">
        <v>2</v>
      </c>
      <c r="AL202" s="3">
        <v>0.33710000000000001</v>
      </c>
      <c r="AM202" s="3">
        <v>2</v>
      </c>
      <c r="AO202" s="20">
        <v>9</v>
      </c>
    </row>
    <row r="203" spans="1:41" x14ac:dyDescent="0.25">
      <c r="A203" s="3" t="s">
        <v>54</v>
      </c>
      <c r="B203" s="3" t="s">
        <v>55</v>
      </c>
      <c r="D203" s="10">
        <v>41174</v>
      </c>
      <c r="E203" s="4">
        <v>0.14930555555555555</v>
      </c>
      <c r="G203" s="5"/>
      <c r="H203" s="6">
        <f t="shared" si="25"/>
        <v>32.929499999999997</v>
      </c>
      <c r="I203" s="6">
        <f t="shared" si="26"/>
        <v>-120.1695</v>
      </c>
      <c r="L203" s="3">
        <v>5</v>
      </c>
      <c r="M203" s="3">
        <v>5</v>
      </c>
      <c r="N203" s="3">
        <v>59</v>
      </c>
      <c r="O203" s="3">
        <v>59.045000000000002</v>
      </c>
      <c r="P203" s="3">
        <v>12.227600000000001</v>
      </c>
      <c r="Q203" s="3">
        <v>2</v>
      </c>
      <c r="R203" s="13">
        <v>33.398400000000002</v>
      </c>
      <c r="S203" s="16">
        <v>9</v>
      </c>
      <c r="U203" s="3">
        <v>9</v>
      </c>
      <c r="W203" s="8">
        <v>9</v>
      </c>
      <c r="X203" s="7">
        <v>2077.44</v>
      </c>
      <c r="Y203" s="3">
        <v>2</v>
      </c>
      <c r="Z203" s="7">
        <v>2222.6</v>
      </c>
      <c r="AA203" s="3">
        <v>2</v>
      </c>
      <c r="AC203" s="20">
        <v>9</v>
      </c>
      <c r="AE203" s="20">
        <v>9</v>
      </c>
      <c r="AG203" s="20">
        <v>9</v>
      </c>
      <c r="AI203" s="20">
        <v>9</v>
      </c>
      <c r="AK203" s="20">
        <v>9</v>
      </c>
      <c r="AM203" s="3">
        <v>9</v>
      </c>
      <c r="AO203" s="20">
        <v>9</v>
      </c>
    </row>
    <row r="204" spans="1:41" x14ac:dyDescent="0.25">
      <c r="A204" s="3" t="s">
        <v>54</v>
      </c>
      <c r="B204" s="3" t="s">
        <v>55</v>
      </c>
      <c r="D204" s="10">
        <v>41174</v>
      </c>
      <c r="E204" s="4">
        <v>0.14930555555555555</v>
      </c>
      <c r="G204" s="5"/>
      <c r="H204" s="6">
        <f t="shared" si="25"/>
        <v>32.929499999999997</v>
      </c>
      <c r="I204" s="6">
        <f t="shared" si="26"/>
        <v>-120.1695</v>
      </c>
      <c r="L204" s="3">
        <v>5</v>
      </c>
      <c r="M204" s="3">
        <v>6</v>
      </c>
      <c r="N204" s="3">
        <v>59</v>
      </c>
      <c r="O204" s="3">
        <v>59.220999999999997</v>
      </c>
      <c r="P204" s="3">
        <v>12.1905</v>
      </c>
      <c r="Q204" s="3">
        <v>2</v>
      </c>
      <c r="R204" s="13">
        <v>33.401299999999999</v>
      </c>
      <c r="S204" s="16">
        <v>9</v>
      </c>
      <c r="U204" s="3">
        <v>9</v>
      </c>
      <c r="W204" s="8">
        <v>9</v>
      </c>
      <c r="Y204" s="3">
        <v>9</v>
      </c>
      <c r="AA204" s="3">
        <v>9</v>
      </c>
      <c r="AB204" s="7">
        <v>8.75</v>
      </c>
      <c r="AC204" s="20">
        <v>2</v>
      </c>
      <c r="AD204" s="7">
        <v>0.2</v>
      </c>
      <c r="AE204" s="20">
        <v>2</v>
      </c>
      <c r="AF204" s="3">
        <v>0.12</v>
      </c>
      <c r="AG204" s="20">
        <v>2</v>
      </c>
      <c r="AH204" s="7">
        <v>0.91</v>
      </c>
      <c r="AI204" s="20">
        <v>2</v>
      </c>
      <c r="AJ204" s="7">
        <v>7.6</v>
      </c>
      <c r="AK204" s="20">
        <v>2</v>
      </c>
      <c r="AL204" s="3">
        <v>0.33239999999999997</v>
      </c>
      <c r="AM204" s="3">
        <v>2</v>
      </c>
      <c r="AO204" s="20">
        <v>9</v>
      </c>
    </row>
    <row r="205" spans="1:41" x14ac:dyDescent="0.25">
      <c r="A205" s="3" t="s">
        <v>54</v>
      </c>
      <c r="B205" s="3" t="s">
        <v>55</v>
      </c>
      <c r="D205" s="10">
        <v>41174</v>
      </c>
      <c r="E205" s="4">
        <v>0.14930555555555555</v>
      </c>
      <c r="G205" s="5"/>
      <c r="H205" s="6">
        <f t="shared" si="25"/>
        <v>32.929499999999997</v>
      </c>
      <c r="I205" s="6">
        <f t="shared" si="26"/>
        <v>-120.1695</v>
      </c>
      <c r="L205" s="3">
        <v>5</v>
      </c>
      <c r="M205" s="3">
        <v>12</v>
      </c>
      <c r="N205" s="3">
        <v>10</v>
      </c>
      <c r="O205" s="3">
        <v>10.308</v>
      </c>
      <c r="P205" s="3">
        <v>16.5093</v>
      </c>
      <c r="Q205" s="3">
        <v>2</v>
      </c>
      <c r="R205" s="13">
        <v>33.504600000000003</v>
      </c>
      <c r="S205" s="16">
        <v>9</v>
      </c>
      <c r="U205" s="3">
        <v>9</v>
      </c>
      <c r="W205" s="8">
        <v>9</v>
      </c>
      <c r="Y205" s="3">
        <v>9</v>
      </c>
      <c r="AA205" s="3">
        <v>9</v>
      </c>
      <c r="AB205" s="7">
        <v>0.87</v>
      </c>
      <c r="AC205" s="20">
        <v>2</v>
      </c>
      <c r="AD205" s="7">
        <v>0.03</v>
      </c>
      <c r="AE205" s="20">
        <v>2</v>
      </c>
      <c r="AF205" s="3">
        <v>0.12</v>
      </c>
      <c r="AG205" s="20">
        <v>2</v>
      </c>
      <c r="AH205" s="7">
        <v>0.38</v>
      </c>
      <c r="AI205" s="20">
        <v>2</v>
      </c>
      <c r="AJ205" s="7">
        <v>2</v>
      </c>
      <c r="AK205" s="20">
        <v>2</v>
      </c>
      <c r="AL205" s="3">
        <v>1.1352</v>
      </c>
      <c r="AM205" s="3">
        <v>2</v>
      </c>
      <c r="AO205" s="20">
        <v>9</v>
      </c>
    </row>
    <row r="206" spans="1:41" x14ac:dyDescent="0.25">
      <c r="A206" s="3" t="s">
        <v>54</v>
      </c>
      <c r="B206" s="3" t="s">
        <v>55</v>
      </c>
      <c r="D206" s="10">
        <v>41174</v>
      </c>
      <c r="E206" s="4">
        <v>0.14930555555555555</v>
      </c>
      <c r="G206" s="5"/>
      <c r="H206" s="6">
        <f t="shared" si="25"/>
        <v>32.929499999999997</v>
      </c>
      <c r="I206" s="6">
        <f t="shared" si="26"/>
        <v>-120.1695</v>
      </c>
      <c r="L206" s="3">
        <v>5</v>
      </c>
      <c r="M206" s="3">
        <v>13</v>
      </c>
      <c r="N206" s="3">
        <v>10</v>
      </c>
      <c r="O206" s="3">
        <v>9.5399999999999991</v>
      </c>
      <c r="P206" s="3">
        <v>16.517600000000002</v>
      </c>
      <c r="Q206" s="3">
        <v>2</v>
      </c>
      <c r="R206" s="13">
        <v>33.504399999999997</v>
      </c>
      <c r="S206" s="16">
        <v>9</v>
      </c>
      <c r="U206" s="3">
        <v>9</v>
      </c>
      <c r="W206" s="18">
        <v>9</v>
      </c>
      <c r="X206" s="7">
        <v>2013.87</v>
      </c>
      <c r="Y206" s="3">
        <v>2</v>
      </c>
      <c r="Z206" s="7">
        <v>2231.7399999999998</v>
      </c>
      <c r="AA206" s="3">
        <v>2</v>
      </c>
      <c r="AC206" s="20">
        <v>9</v>
      </c>
      <c r="AE206" s="20">
        <v>9</v>
      </c>
      <c r="AG206" s="20">
        <v>9</v>
      </c>
      <c r="AI206" s="20">
        <v>9</v>
      </c>
      <c r="AK206" s="20">
        <v>9</v>
      </c>
      <c r="AM206" s="3">
        <v>9</v>
      </c>
      <c r="AO206" s="18">
        <v>9</v>
      </c>
    </row>
    <row r="207" spans="1:41" x14ac:dyDescent="0.25">
      <c r="A207" s="3" t="s">
        <v>54</v>
      </c>
      <c r="B207" s="3" t="s">
        <v>55</v>
      </c>
      <c r="D207" s="10">
        <v>41174</v>
      </c>
      <c r="E207" s="4">
        <v>0.14930555555555555</v>
      </c>
      <c r="G207" s="5"/>
      <c r="H207" s="6">
        <f t="shared" si="25"/>
        <v>32.929499999999997</v>
      </c>
      <c r="I207" s="6">
        <f t="shared" si="26"/>
        <v>-120.1695</v>
      </c>
      <c r="L207" s="3">
        <v>5</v>
      </c>
      <c r="M207" s="3">
        <v>14</v>
      </c>
      <c r="N207" s="3">
        <v>10</v>
      </c>
      <c r="O207" s="3">
        <v>10.507999999999999</v>
      </c>
      <c r="P207" s="3">
        <v>16.52</v>
      </c>
      <c r="Q207" s="3">
        <v>2</v>
      </c>
      <c r="R207" s="13">
        <v>33.504399999999997</v>
      </c>
      <c r="S207" s="16">
        <v>9</v>
      </c>
      <c r="U207" s="3">
        <v>9</v>
      </c>
      <c r="W207" s="18">
        <v>9</v>
      </c>
      <c r="Y207" s="3">
        <v>9</v>
      </c>
      <c r="AA207" s="3">
        <v>9</v>
      </c>
      <c r="AC207" s="20">
        <v>9</v>
      </c>
      <c r="AE207" s="20">
        <v>9</v>
      </c>
      <c r="AG207" s="20">
        <v>9</v>
      </c>
      <c r="AI207" s="20">
        <v>9</v>
      </c>
      <c r="AK207" s="20">
        <v>9</v>
      </c>
      <c r="AL207" s="3">
        <v>1.3009999999999999</v>
      </c>
      <c r="AM207" s="3">
        <v>2</v>
      </c>
      <c r="AO207" s="18">
        <v>9</v>
      </c>
    </row>
    <row r="208" spans="1:41" x14ac:dyDescent="0.25">
      <c r="A208" s="3" t="s">
        <v>54</v>
      </c>
      <c r="B208" s="3" t="s">
        <v>55</v>
      </c>
      <c r="D208" s="10">
        <v>41174</v>
      </c>
      <c r="E208" s="4">
        <v>0.14930555555555555</v>
      </c>
      <c r="G208" s="5"/>
      <c r="H208" s="6">
        <f t="shared" si="25"/>
        <v>32.929499999999997</v>
      </c>
      <c r="I208" s="6">
        <f t="shared" si="26"/>
        <v>-120.1695</v>
      </c>
      <c r="L208" s="3">
        <v>5</v>
      </c>
      <c r="M208" s="3">
        <v>15</v>
      </c>
      <c r="N208" s="3">
        <v>10</v>
      </c>
      <c r="O208" s="3">
        <v>9.42</v>
      </c>
      <c r="P208" s="3">
        <v>16.5215</v>
      </c>
      <c r="Q208" s="3">
        <v>2</v>
      </c>
      <c r="R208" s="13">
        <v>33.504600000000003</v>
      </c>
      <c r="S208" s="16">
        <v>9</v>
      </c>
      <c r="U208" s="3">
        <v>9</v>
      </c>
      <c r="W208" s="3">
        <v>9</v>
      </c>
      <c r="Y208" s="3">
        <v>9</v>
      </c>
      <c r="AA208" s="3">
        <v>9</v>
      </c>
      <c r="AC208" s="20">
        <v>9</v>
      </c>
      <c r="AE208" s="20">
        <v>9</v>
      </c>
      <c r="AG208" s="20">
        <v>9</v>
      </c>
      <c r="AI208" s="20">
        <v>9</v>
      </c>
      <c r="AK208" s="20">
        <v>9</v>
      </c>
      <c r="AM208" s="3">
        <v>9</v>
      </c>
      <c r="AO208" s="18">
        <v>9</v>
      </c>
    </row>
    <row r="209" spans="1:41" x14ac:dyDescent="0.25">
      <c r="A209" s="3" t="s">
        <v>54</v>
      </c>
      <c r="B209" s="3" t="s">
        <v>55</v>
      </c>
      <c r="D209" s="10">
        <v>41174</v>
      </c>
      <c r="E209" s="4">
        <v>0.14930555555555555</v>
      </c>
      <c r="G209" s="5"/>
      <c r="H209" s="6">
        <f t="shared" si="25"/>
        <v>32.929499999999997</v>
      </c>
      <c r="I209" s="6">
        <f t="shared" si="26"/>
        <v>-120.1695</v>
      </c>
      <c r="L209" s="3">
        <v>5</v>
      </c>
      <c r="M209" s="3">
        <v>16</v>
      </c>
      <c r="N209" s="3">
        <v>10</v>
      </c>
      <c r="O209" s="3">
        <v>9.5399999999999991</v>
      </c>
      <c r="P209" s="3">
        <v>16.5152</v>
      </c>
      <c r="Q209" s="3">
        <v>2</v>
      </c>
      <c r="R209" s="13">
        <v>33.5045</v>
      </c>
      <c r="S209" s="16">
        <v>9</v>
      </c>
      <c r="U209" s="3">
        <v>9</v>
      </c>
      <c r="W209" s="8">
        <v>9</v>
      </c>
      <c r="Y209" s="3">
        <v>9</v>
      </c>
      <c r="AA209" s="3">
        <v>9</v>
      </c>
      <c r="AB209" s="7">
        <v>0.84</v>
      </c>
      <c r="AC209" s="20">
        <v>2</v>
      </c>
      <c r="AD209" s="7">
        <v>0.03</v>
      </c>
      <c r="AE209" s="20">
        <v>2</v>
      </c>
      <c r="AF209" s="3">
        <v>0.09</v>
      </c>
      <c r="AG209" s="20">
        <v>2</v>
      </c>
      <c r="AH209" s="7">
        <v>0.38</v>
      </c>
      <c r="AI209" s="20">
        <v>2</v>
      </c>
      <c r="AJ209" s="7">
        <v>2</v>
      </c>
      <c r="AK209" s="20">
        <v>2</v>
      </c>
      <c r="AL209" s="3">
        <v>1.2383</v>
      </c>
      <c r="AM209" s="3">
        <v>2</v>
      </c>
      <c r="AO209" s="18">
        <v>9</v>
      </c>
    </row>
    <row r="210" spans="1:41" x14ac:dyDescent="0.25">
      <c r="A210" s="3" t="s">
        <v>54</v>
      </c>
      <c r="B210" s="3" t="s">
        <v>55</v>
      </c>
      <c r="D210" s="10">
        <v>41174</v>
      </c>
      <c r="E210" s="4">
        <v>0.14930555555555555</v>
      </c>
      <c r="G210" s="5"/>
      <c r="H210" s="6">
        <f t="shared" si="25"/>
        <v>32.929499999999997</v>
      </c>
      <c r="I210" s="6">
        <f t="shared" si="26"/>
        <v>-120.1695</v>
      </c>
      <c r="L210" s="3">
        <v>5</v>
      </c>
      <c r="M210" s="3">
        <v>17</v>
      </c>
      <c r="N210" s="3">
        <v>10</v>
      </c>
      <c r="O210" s="3">
        <v>10.196</v>
      </c>
      <c r="P210" s="3">
        <v>16.5169</v>
      </c>
      <c r="Q210" s="3">
        <v>2</v>
      </c>
      <c r="R210" s="13">
        <v>33.504199999999997</v>
      </c>
      <c r="S210" s="16">
        <v>2</v>
      </c>
      <c r="T210" s="13">
        <v>33.508000000000003</v>
      </c>
      <c r="U210" s="3">
        <v>2</v>
      </c>
      <c r="W210" s="8">
        <v>9</v>
      </c>
      <c r="Y210" s="3">
        <v>9</v>
      </c>
      <c r="AA210" s="3">
        <v>9</v>
      </c>
      <c r="AC210" s="20">
        <v>9</v>
      </c>
      <c r="AE210" s="20">
        <v>9</v>
      </c>
      <c r="AG210" s="20">
        <v>9</v>
      </c>
      <c r="AI210" s="20">
        <v>9</v>
      </c>
      <c r="AK210" s="20">
        <v>9</v>
      </c>
      <c r="AM210" s="3">
        <v>9</v>
      </c>
      <c r="AO210" s="3">
        <v>9</v>
      </c>
    </row>
    <row r="211" spans="1:41" x14ac:dyDescent="0.25">
      <c r="A211" s="3" t="s">
        <v>56</v>
      </c>
      <c r="B211" s="3" t="s">
        <v>47</v>
      </c>
      <c r="C211" s="3">
        <v>970</v>
      </c>
      <c r="D211" s="10">
        <v>41373</v>
      </c>
      <c r="E211" s="4">
        <v>0.71875</v>
      </c>
      <c r="F211" s="10">
        <v>41373</v>
      </c>
      <c r="G211" s="4">
        <v>0.77083333333333337</v>
      </c>
      <c r="H211" s="6">
        <f t="shared" ref="H211:H220" si="27">32+57.34/60</f>
        <v>32.955666666666666</v>
      </c>
      <c r="I211" s="6">
        <f t="shared" ref="I211:I220" si="28">-117-40.7/60</f>
        <v>-117.67833333333333</v>
      </c>
      <c r="J211" s="6">
        <f t="shared" ref="J211:J220" si="29">32+57.09/60</f>
        <v>32.951500000000003</v>
      </c>
      <c r="K211" s="6">
        <f t="shared" ref="K211:K220" si="30">-117-40.44/60</f>
        <v>-117.67400000000001</v>
      </c>
      <c r="L211" s="3">
        <v>1</v>
      </c>
      <c r="M211" s="3">
        <v>1</v>
      </c>
      <c r="N211" s="3">
        <v>600</v>
      </c>
      <c r="O211" s="3">
        <v>601.71900000000005</v>
      </c>
      <c r="P211" s="3">
        <v>5.8276000000000003</v>
      </c>
      <c r="Q211" s="3">
        <v>2</v>
      </c>
      <c r="R211" s="13">
        <v>34.349400000000003</v>
      </c>
      <c r="S211" s="16">
        <v>9</v>
      </c>
      <c r="T211" s="34"/>
      <c r="U211" s="18">
        <v>9</v>
      </c>
      <c r="V211" s="6">
        <v>0.223</v>
      </c>
      <c r="W211" s="20">
        <v>2</v>
      </c>
      <c r="X211" s="40"/>
      <c r="Y211" s="20">
        <v>9</v>
      </c>
      <c r="Z211" s="40"/>
      <c r="AA211" s="20">
        <v>9</v>
      </c>
      <c r="AB211" s="21"/>
      <c r="AC211" s="20">
        <v>9</v>
      </c>
      <c r="AD211" s="3"/>
      <c r="AE211" s="20">
        <v>9</v>
      </c>
      <c r="AF211" s="20"/>
      <c r="AG211" s="20">
        <v>9</v>
      </c>
      <c r="AH211" s="21"/>
      <c r="AI211" s="20">
        <v>9</v>
      </c>
      <c r="AJ211" s="21"/>
      <c r="AK211" s="20">
        <v>9</v>
      </c>
      <c r="AL211" s="20"/>
      <c r="AM211" s="20">
        <v>9</v>
      </c>
      <c r="AO211" s="20">
        <v>9</v>
      </c>
    </row>
    <row r="212" spans="1:41" x14ac:dyDescent="0.25">
      <c r="A212" s="3" t="s">
        <v>56</v>
      </c>
      <c r="B212" s="3" t="s">
        <v>47</v>
      </c>
      <c r="C212" s="3">
        <v>970</v>
      </c>
      <c r="D212" s="10">
        <v>41373</v>
      </c>
      <c r="E212" s="4">
        <v>0.71875</v>
      </c>
      <c r="F212" s="10">
        <v>41373</v>
      </c>
      <c r="G212" s="4">
        <v>0.77083333333333337</v>
      </c>
      <c r="H212" s="6">
        <f t="shared" si="27"/>
        <v>32.955666666666666</v>
      </c>
      <c r="I212" s="6">
        <f t="shared" si="28"/>
        <v>-117.67833333333333</v>
      </c>
      <c r="J212" s="6">
        <f t="shared" si="29"/>
        <v>32.951500000000003</v>
      </c>
      <c r="K212" s="6">
        <f t="shared" si="30"/>
        <v>-117.67400000000001</v>
      </c>
      <c r="L212" s="3">
        <v>1</v>
      </c>
      <c r="M212" s="3">
        <v>2</v>
      </c>
      <c r="N212" s="3">
        <v>600</v>
      </c>
      <c r="O212" s="3">
        <v>602.36699999999996</v>
      </c>
      <c r="P212" s="3">
        <v>5.8263999999999996</v>
      </c>
      <c r="Q212" s="3">
        <v>2</v>
      </c>
      <c r="R212" s="13">
        <v>34.349400000000003</v>
      </c>
      <c r="S212" s="16">
        <v>2</v>
      </c>
      <c r="T212" s="13">
        <v>34.347499999999997</v>
      </c>
      <c r="U212" s="18">
        <v>2</v>
      </c>
      <c r="V212" s="6"/>
      <c r="W212" s="20">
        <v>9</v>
      </c>
      <c r="X212" s="40"/>
      <c r="Y212" s="20">
        <v>9</v>
      </c>
      <c r="Z212" s="40"/>
      <c r="AA212" s="20">
        <v>9</v>
      </c>
      <c r="AB212" s="21"/>
      <c r="AC212" s="20">
        <v>9</v>
      </c>
      <c r="AD212" s="3"/>
      <c r="AE212" s="20">
        <v>9</v>
      </c>
      <c r="AF212" s="20"/>
      <c r="AG212" s="20">
        <v>9</v>
      </c>
      <c r="AH212" s="21"/>
      <c r="AI212" s="20">
        <v>9</v>
      </c>
      <c r="AJ212" s="21"/>
      <c r="AK212" s="20">
        <v>9</v>
      </c>
      <c r="AL212" s="20"/>
      <c r="AM212" s="20">
        <v>9</v>
      </c>
      <c r="AO212" s="20">
        <v>9</v>
      </c>
    </row>
    <row r="213" spans="1:41" x14ac:dyDescent="0.25">
      <c r="A213" s="3" t="s">
        <v>56</v>
      </c>
      <c r="B213" s="3" t="s">
        <v>47</v>
      </c>
      <c r="C213" s="3">
        <v>970</v>
      </c>
      <c r="D213" s="10">
        <v>41373</v>
      </c>
      <c r="E213" s="4">
        <v>0.71875</v>
      </c>
      <c r="F213" s="10">
        <v>41373</v>
      </c>
      <c r="G213" s="4">
        <v>0.77083333333333337</v>
      </c>
      <c r="H213" s="6">
        <f t="shared" si="27"/>
        <v>32.955666666666666</v>
      </c>
      <c r="I213" s="6">
        <f t="shared" si="28"/>
        <v>-117.67833333333333</v>
      </c>
      <c r="J213" s="6">
        <f t="shared" si="29"/>
        <v>32.951500000000003</v>
      </c>
      <c r="K213" s="6">
        <f t="shared" si="30"/>
        <v>-117.67400000000001</v>
      </c>
      <c r="L213" s="3">
        <v>1</v>
      </c>
      <c r="M213" s="3">
        <v>3</v>
      </c>
      <c r="N213" s="3">
        <v>600</v>
      </c>
      <c r="O213" s="3">
        <v>601.70600000000002</v>
      </c>
      <c r="P213" s="3">
        <v>5.8212000000000002</v>
      </c>
      <c r="Q213" s="3">
        <v>2</v>
      </c>
      <c r="R213" s="13">
        <v>34.35</v>
      </c>
      <c r="S213" s="16">
        <v>9</v>
      </c>
      <c r="T213" s="34"/>
      <c r="U213" s="18">
        <v>9</v>
      </c>
      <c r="V213" s="6">
        <v>0.223</v>
      </c>
      <c r="W213" s="20">
        <v>2</v>
      </c>
      <c r="X213" s="40"/>
      <c r="Y213" s="20">
        <v>9</v>
      </c>
      <c r="Z213" s="40"/>
      <c r="AA213" s="20">
        <v>9</v>
      </c>
      <c r="AB213" s="21"/>
      <c r="AC213" s="20">
        <v>9</v>
      </c>
      <c r="AD213" s="21"/>
      <c r="AE213" s="20">
        <v>9</v>
      </c>
      <c r="AF213" s="20"/>
      <c r="AG213" s="20">
        <v>9</v>
      </c>
      <c r="AH213" s="21"/>
      <c r="AI213" s="20">
        <v>9</v>
      </c>
      <c r="AJ213" s="21"/>
      <c r="AK213" s="20">
        <v>9</v>
      </c>
      <c r="AL213" s="20"/>
      <c r="AM213" s="20">
        <v>9</v>
      </c>
      <c r="AO213" s="20">
        <v>9</v>
      </c>
    </row>
    <row r="214" spans="1:41" x14ac:dyDescent="0.25">
      <c r="A214" s="3" t="s">
        <v>56</v>
      </c>
      <c r="B214" s="3" t="s">
        <v>47</v>
      </c>
      <c r="C214" s="3">
        <v>970</v>
      </c>
      <c r="D214" s="10">
        <v>41373</v>
      </c>
      <c r="E214" s="4">
        <v>0.71875</v>
      </c>
      <c r="F214" s="10">
        <v>41373</v>
      </c>
      <c r="G214" s="4">
        <v>0.77083333333333337</v>
      </c>
      <c r="H214" s="6">
        <f t="shared" si="27"/>
        <v>32.955666666666666</v>
      </c>
      <c r="I214" s="6">
        <f t="shared" si="28"/>
        <v>-117.67833333333333</v>
      </c>
      <c r="J214" s="6">
        <f t="shared" si="29"/>
        <v>32.951500000000003</v>
      </c>
      <c r="K214" s="6">
        <f t="shared" si="30"/>
        <v>-117.67400000000001</v>
      </c>
      <c r="L214" s="3">
        <v>1</v>
      </c>
      <c r="M214" s="3">
        <v>4</v>
      </c>
      <c r="N214" s="3">
        <v>435</v>
      </c>
      <c r="O214" s="3">
        <v>439.358</v>
      </c>
      <c r="P214" s="3">
        <v>6.9805999999999999</v>
      </c>
      <c r="Q214" s="3">
        <v>2</v>
      </c>
      <c r="R214" s="13">
        <v>34.274799999999999</v>
      </c>
      <c r="S214" s="16">
        <v>9</v>
      </c>
      <c r="T214" s="34"/>
      <c r="U214" s="18">
        <v>9</v>
      </c>
      <c r="V214" s="6">
        <v>0.51100000000000001</v>
      </c>
      <c r="W214" s="20">
        <v>2</v>
      </c>
      <c r="X214" s="40"/>
      <c r="Y214" s="20">
        <v>9</v>
      </c>
      <c r="Z214" s="40"/>
      <c r="AA214" s="20">
        <v>9</v>
      </c>
      <c r="AB214" s="21"/>
      <c r="AC214" s="20">
        <v>9</v>
      </c>
      <c r="AD214" s="21"/>
      <c r="AE214" s="20">
        <v>9</v>
      </c>
      <c r="AF214" s="20"/>
      <c r="AG214" s="20">
        <v>9</v>
      </c>
      <c r="AH214" s="21"/>
      <c r="AI214" s="20">
        <v>9</v>
      </c>
      <c r="AJ214" s="21"/>
      <c r="AK214" s="20">
        <v>9</v>
      </c>
      <c r="AL214" s="20"/>
      <c r="AM214" s="20">
        <v>9</v>
      </c>
      <c r="AO214" s="20">
        <v>9</v>
      </c>
    </row>
    <row r="215" spans="1:41" x14ac:dyDescent="0.25">
      <c r="A215" s="3" t="s">
        <v>56</v>
      </c>
      <c r="B215" s="3" t="s">
        <v>47</v>
      </c>
      <c r="C215" s="3">
        <v>970</v>
      </c>
      <c r="D215" s="10">
        <v>41373</v>
      </c>
      <c r="E215" s="4">
        <v>0.71875</v>
      </c>
      <c r="F215" s="10">
        <v>41373</v>
      </c>
      <c r="G215" s="4">
        <v>0.77083333333333337</v>
      </c>
      <c r="H215" s="6">
        <f t="shared" si="27"/>
        <v>32.955666666666666</v>
      </c>
      <c r="I215" s="6">
        <f t="shared" si="28"/>
        <v>-117.67833333333333</v>
      </c>
      <c r="J215" s="6">
        <f t="shared" si="29"/>
        <v>32.951500000000003</v>
      </c>
      <c r="K215" s="6">
        <f t="shared" si="30"/>
        <v>-117.67400000000001</v>
      </c>
      <c r="L215" s="3">
        <v>1</v>
      </c>
      <c r="M215" s="3">
        <v>6</v>
      </c>
      <c r="N215" s="3">
        <v>435</v>
      </c>
      <c r="O215" s="3">
        <v>438.416</v>
      </c>
      <c r="P215" s="3">
        <v>6.9950999999999999</v>
      </c>
      <c r="Q215" s="3">
        <v>2</v>
      </c>
      <c r="R215" s="13">
        <v>34.2761</v>
      </c>
      <c r="S215" s="16">
        <v>2</v>
      </c>
      <c r="T215" s="13">
        <v>34.274000000000001</v>
      </c>
      <c r="U215" s="18">
        <v>2</v>
      </c>
      <c r="V215" s="6"/>
      <c r="W215" s="20">
        <v>9</v>
      </c>
      <c r="X215" s="21"/>
      <c r="Y215" s="20">
        <v>9</v>
      </c>
      <c r="Z215" s="21"/>
      <c r="AA215" s="20">
        <v>9</v>
      </c>
      <c r="AB215" s="21"/>
      <c r="AC215" s="20">
        <v>9</v>
      </c>
      <c r="AD215" s="21"/>
      <c r="AE215" s="20">
        <v>9</v>
      </c>
      <c r="AF215" s="20"/>
      <c r="AG215" s="20">
        <v>9</v>
      </c>
      <c r="AH215" s="21"/>
      <c r="AI215" s="20">
        <v>9</v>
      </c>
      <c r="AJ215" s="21"/>
      <c r="AK215" s="20">
        <v>9</v>
      </c>
      <c r="AL215" s="22"/>
      <c r="AM215" s="20">
        <v>9</v>
      </c>
      <c r="AO215" s="20">
        <v>9</v>
      </c>
    </row>
    <row r="216" spans="1:41" x14ac:dyDescent="0.25">
      <c r="A216" s="3" t="s">
        <v>56</v>
      </c>
      <c r="B216" s="3" t="s">
        <v>47</v>
      </c>
      <c r="C216" s="3">
        <v>970</v>
      </c>
      <c r="D216" s="10">
        <v>41373</v>
      </c>
      <c r="E216" s="4">
        <v>0.71875</v>
      </c>
      <c r="F216" s="10">
        <v>41373</v>
      </c>
      <c r="G216" s="4">
        <v>0.77083333333333337</v>
      </c>
      <c r="H216" s="6">
        <f t="shared" si="27"/>
        <v>32.955666666666666</v>
      </c>
      <c r="I216" s="6">
        <f t="shared" si="28"/>
        <v>-117.67833333333333</v>
      </c>
      <c r="J216" s="6">
        <f t="shared" si="29"/>
        <v>32.951500000000003</v>
      </c>
      <c r="K216" s="6">
        <f t="shared" si="30"/>
        <v>-117.67400000000001</v>
      </c>
      <c r="L216" s="3">
        <v>1</v>
      </c>
      <c r="M216" s="3">
        <v>7</v>
      </c>
      <c r="N216" s="3">
        <v>214</v>
      </c>
      <c r="O216" s="3">
        <v>215.60900000000001</v>
      </c>
      <c r="P216" s="3">
        <v>9.01</v>
      </c>
      <c r="Q216" s="3">
        <v>2</v>
      </c>
      <c r="R216" s="13">
        <v>34.2256</v>
      </c>
      <c r="S216" s="16">
        <v>9</v>
      </c>
      <c r="U216" s="18">
        <v>9</v>
      </c>
      <c r="V216" s="6">
        <v>1.222</v>
      </c>
      <c r="W216" s="20">
        <v>2</v>
      </c>
      <c r="X216" s="21"/>
      <c r="Y216" s="20">
        <v>9</v>
      </c>
      <c r="Z216" s="21"/>
      <c r="AA216" s="20">
        <v>9</v>
      </c>
      <c r="AB216" s="21"/>
      <c r="AC216" s="20">
        <v>9</v>
      </c>
      <c r="AD216" s="21"/>
      <c r="AE216" s="20">
        <v>9</v>
      </c>
      <c r="AF216" s="20"/>
      <c r="AG216" s="20">
        <v>9</v>
      </c>
      <c r="AH216" s="21"/>
      <c r="AI216" s="20">
        <v>9</v>
      </c>
      <c r="AJ216" s="21"/>
      <c r="AK216" s="20">
        <v>9</v>
      </c>
      <c r="AL216" s="23"/>
      <c r="AM216" s="20">
        <v>9</v>
      </c>
      <c r="AO216" s="20">
        <v>9</v>
      </c>
    </row>
    <row r="217" spans="1:41" x14ac:dyDescent="0.25">
      <c r="A217" s="3" t="s">
        <v>56</v>
      </c>
      <c r="B217" s="3" t="s">
        <v>47</v>
      </c>
      <c r="C217" s="3">
        <v>970</v>
      </c>
      <c r="D217" s="10">
        <v>41373</v>
      </c>
      <c r="E217" s="4">
        <v>0.71875</v>
      </c>
      <c r="F217" s="10">
        <v>41373</v>
      </c>
      <c r="G217" s="4">
        <v>0.77083333333333337</v>
      </c>
      <c r="H217" s="6">
        <f t="shared" si="27"/>
        <v>32.955666666666666</v>
      </c>
      <c r="I217" s="6">
        <f t="shared" si="28"/>
        <v>-117.67833333333333</v>
      </c>
      <c r="J217" s="6">
        <f t="shared" si="29"/>
        <v>32.951500000000003</v>
      </c>
      <c r="K217" s="6">
        <f t="shared" si="30"/>
        <v>-117.67400000000001</v>
      </c>
      <c r="L217" s="3">
        <v>1</v>
      </c>
      <c r="M217" s="3">
        <v>8</v>
      </c>
      <c r="N217" s="3">
        <v>214</v>
      </c>
      <c r="O217" s="3">
        <v>216.03399999999999</v>
      </c>
      <c r="P217" s="3">
        <v>9.0091999999999999</v>
      </c>
      <c r="Q217" s="3">
        <v>2</v>
      </c>
      <c r="R217" s="13">
        <v>34.2258</v>
      </c>
      <c r="S217" s="16">
        <v>2</v>
      </c>
      <c r="T217" s="13">
        <v>34.222900000000003</v>
      </c>
      <c r="U217" s="18">
        <v>2</v>
      </c>
      <c r="V217" s="6"/>
      <c r="W217" s="18">
        <v>9</v>
      </c>
      <c r="X217" s="24"/>
      <c r="Y217" s="18">
        <v>9</v>
      </c>
      <c r="Z217" s="24"/>
      <c r="AA217" s="18">
        <v>9</v>
      </c>
      <c r="AB217" s="21"/>
      <c r="AC217" s="18">
        <v>9</v>
      </c>
      <c r="AD217" s="21"/>
      <c r="AE217" s="18">
        <v>9</v>
      </c>
      <c r="AF217" s="18"/>
      <c r="AG217" s="18">
        <v>9</v>
      </c>
      <c r="AH217" s="21"/>
      <c r="AI217" s="18">
        <v>9</v>
      </c>
      <c r="AJ217" s="21"/>
      <c r="AK217" s="18">
        <v>9</v>
      </c>
      <c r="AL217" s="25"/>
      <c r="AM217" s="18">
        <v>9</v>
      </c>
      <c r="AO217" s="18">
        <v>9</v>
      </c>
    </row>
    <row r="218" spans="1:41" x14ac:dyDescent="0.25">
      <c r="A218" s="3" t="s">
        <v>56</v>
      </c>
      <c r="B218" s="3" t="s">
        <v>47</v>
      </c>
      <c r="C218" s="3">
        <v>970</v>
      </c>
      <c r="D218" s="10">
        <v>41373</v>
      </c>
      <c r="E218" s="4">
        <v>0.71875</v>
      </c>
      <c r="F218" s="10">
        <v>41373</v>
      </c>
      <c r="G218" s="4">
        <v>0.77083333333333337</v>
      </c>
      <c r="H218" s="6">
        <f t="shared" si="27"/>
        <v>32.955666666666666</v>
      </c>
      <c r="I218" s="6">
        <f t="shared" si="28"/>
        <v>-117.67833333333333</v>
      </c>
      <c r="J218" s="6">
        <f t="shared" si="29"/>
        <v>32.951500000000003</v>
      </c>
      <c r="K218" s="6">
        <f t="shared" si="30"/>
        <v>-117.67400000000001</v>
      </c>
      <c r="L218" s="3">
        <v>1</v>
      </c>
      <c r="M218" s="3">
        <v>9</v>
      </c>
      <c r="N218" s="3">
        <v>214</v>
      </c>
      <c r="O218" s="3">
        <v>215.37299999999999</v>
      </c>
      <c r="P218" s="3">
        <v>9.0130999999999997</v>
      </c>
      <c r="Q218" s="3">
        <v>2</v>
      </c>
      <c r="R218" s="13">
        <v>34.225000000000001</v>
      </c>
      <c r="S218" s="16">
        <v>9</v>
      </c>
      <c r="U218" s="18">
        <v>9</v>
      </c>
      <c r="V218" s="3"/>
      <c r="W218" s="18">
        <v>9</v>
      </c>
      <c r="X218" s="24"/>
      <c r="Y218" s="18">
        <v>9</v>
      </c>
      <c r="Z218" s="24"/>
      <c r="AA218" s="18">
        <v>9</v>
      </c>
      <c r="AB218" s="21"/>
      <c r="AC218" s="18">
        <v>9</v>
      </c>
      <c r="AD218" s="21"/>
      <c r="AE218" s="18">
        <v>9</v>
      </c>
      <c r="AF218" s="18"/>
      <c r="AG218" s="18">
        <v>9</v>
      </c>
      <c r="AH218" s="21"/>
      <c r="AI218" s="18">
        <v>9</v>
      </c>
      <c r="AJ218" s="21"/>
      <c r="AK218" s="18">
        <v>9</v>
      </c>
      <c r="AL218" s="23"/>
      <c r="AM218" s="18">
        <v>9</v>
      </c>
      <c r="AO218" s="18">
        <v>9</v>
      </c>
    </row>
    <row r="219" spans="1:41" x14ac:dyDescent="0.25">
      <c r="A219" s="3" t="s">
        <v>56</v>
      </c>
      <c r="B219" s="3" t="s">
        <v>47</v>
      </c>
      <c r="C219" s="3">
        <v>970</v>
      </c>
      <c r="D219" s="10">
        <v>41373</v>
      </c>
      <c r="E219" s="4">
        <v>0.71875</v>
      </c>
      <c r="F219" s="10">
        <v>41373</v>
      </c>
      <c r="G219" s="4">
        <v>0.77083333333333337</v>
      </c>
      <c r="H219" s="6">
        <f t="shared" si="27"/>
        <v>32.955666666666666</v>
      </c>
      <c r="I219" s="6">
        <f t="shared" si="28"/>
        <v>-117.67833333333333</v>
      </c>
      <c r="J219" s="6">
        <f t="shared" si="29"/>
        <v>32.951500000000003</v>
      </c>
      <c r="K219" s="6">
        <f t="shared" si="30"/>
        <v>-117.67400000000001</v>
      </c>
      <c r="L219" s="3">
        <v>1</v>
      </c>
      <c r="M219" s="3">
        <v>10</v>
      </c>
      <c r="N219" s="3">
        <v>10</v>
      </c>
      <c r="O219" s="3">
        <v>10.852</v>
      </c>
      <c r="P219" s="3">
        <v>15.4901</v>
      </c>
      <c r="Q219" s="3">
        <v>2</v>
      </c>
      <c r="R219" s="13">
        <v>33.566600000000001</v>
      </c>
      <c r="S219" s="16">
        <v>9</v>
      </c>
      <c r="U219" s="18">
        <v>9</v>
      </c>
      <c r="V219" s="6">
        <v>6.1440000000000001</v>
      </c>
      <c r="W219" s="18">
        <v>2</v>
      </c>
      <c r="X219" s="19"/>
      <c r="Y219" s="18">
        <v>9</v>
      </c>
      <c r="Z219" s="19"/>
      <c r="AA219" s="18">
        <v>9</v>
      </c>
      <c r="AB219" s="21"/>
      <c r="AC219" s="18">
        <v>9</v>
      </c>
      <c r="AD219" s="21"/>
      <c r="AE219" s="18">
        <v>9</v>
      </c>
      <c r="AF219" s="18"/>
      <c r="AG219" s="18">
        <v>9</v>
      </c>
      <c r="AH219" s="21"/>
      <c r="AI219" s="18">
        <v>9</v>
      </c>
      <c r="AJ219" s="21"/>
      <c r="AK219" s="18">
        <v>9</v>
      </c>
      <c r="AL219" s="25"/>
      <c r="AM219" s="18">
        <v>9</v>
      </c>
      <c r="AO219" s="18">
        <v>9</v>
      </c>
    </row>
    <row r="220" spans="1:41" x14ac:dyDescent="0.25">
      <c r="A220" s="3" t="s">
        <v>56</v>
      </c>
      <c r="B220" s="3" t="s">
        <v>47</v>
      </c>
      <c r="C220" s="3">
        <v>970</v>
      </c>
      <c r="D220" s="10">
        <v>41373</v>
      </c>
      <c r="E220" s="4">
        <v>0.71875</v>
      </c>
      <c r="F220" s="10">
        <v>41373</v>
      </c>
      <c r="G220" s="4">
        <v>0.77083333333333337</v>
      </c>
      <c r="H220" s="6">
        <f t="shared" si="27"/>
        <v>32.955666666666666</v>
      </c>
      <c r="I220" s="6">
        <f t="shared" si="28"/>
        <v>-117.67833333333333</v>
      </c>
      <c r="J220" s="6">
        <f t="shared" si="29"/>
        <v>32.951500000000003</v>
      </c>
      <c r="K220" s="6">
        <f t="shared" si="30"/>
        <v>-117.67400000000001</v>
      </c>
      <c r="L220" s="3">
        <v>1</v>
      </c>
      <c r="M220" s="3">
        <v>11</v>
      </c>
      <c r="N220" s="3">
        <v>10</v>
      </c>
      <c r="O220" s="3">
        <v>10.28</v>
      </c>
      <c r="P220" s="3">
        <v>15.5099</v>
      </c>
      <c r="Q220" s="3">
        <v>2</v>
      </c>
      <c r="R220" s="13">
        <v>33.566400000000002</v>
      </c>
      <c r="S220" s="16">
        <v>2</v>
      </c>
      <c r="T220" s="13">
        <v>33.563899999999997</v>
      </c>
      <c r="U220" s="18">
        <v>2</v>
      </c>
      <c r="V220" s="19"/>
      <c r="W220" s="18">
        <v>9</v>
      </c>
      <c r="X220" s="19"/>
      <c r="Y220" s="18">
        <v>9</v>
      </c>
      <c r="Z220" s="19"/>
      <c r="AA220" s="18">
        <v>9</v>
      </c>
      <c r="AB220" s="21"/>
      <c r="AC220" s="18">
        <v>9</v>
      </c>
      <c r="AD220" s="21"/>
      <c r="AE220" s="18">
        <v>9</v>
      </c>
      <c r="AF220" s="18"/>
      <c r="AG220" s="18">
        <v>9</v>
      </c>
      <c r="AH220" s="21"/>
      <c r="AI220" s="18">
        <v>9</v>
      </c>
      <c r="AJ220" s="21"/>
      <c r="AK220" s="18">
        <v>9</v>
      </c>
      <c r="AL220" s="26"/>
      <c r="AM220" s="18">
        <v>9</v>
      </c>
      <c r="AO220" s="18">
        <v>9</v>
      </c>
    </row>
    <row r="221" spans="1:41" x14ac:dyDescent="0.25">
      <c r="A221" s="3" t="s">
        <v>56</v>
      </c>
      <c r="B221" s="3" t="s">
        <v>47</v>
      </c>
      <c r="C221" s="3">
        <v>778</v>
      </c>
      <c r="D221" s="10">
        <v>41373</v>
      </c>
      <c r="E221" s="4">
        <v>0.85</v>
      </c>
      <c r="F221" s="10">
        <v>41373</v>
      </c>
      <c r="G221" s="4">
        <v>0.8666666666666667</v>
      </c>
      <c r="H221" s="6">
        <f t="shared" ref="H221:H227" si="31">33+2.46/60</f>
        <v>33.040999999999997</v>
      </c>
      <c r="I221" s="6">
        <f t="shared" ref="I221:I227" si="32">-117-48.13/60</f>
        <v>-117.80216666666666</v>
      </c>
      <c r="J221" s="6">
        <f t="shared" ref="J221:J227" si="33">33+2.4/60</f>
        <v>33.04</v>
      </c>
      <c r="K221" s="6">
        <f>-117-47.83/60</f>
        <v>-117.79716666666667</v>
      </c>
      <c r="L221" s="3">
        <v>2</v>
      </c>
      <c r="M221" s="3">
        <v>1</v>
      </c>
      <c r="N221" s="3">
        <v>60</v>
      </c>
      <c r="O221" s="3">
        <v>59.682000000000002</v>
      </c>
      <c r="P221" s="3">
        <v>10.9763</v>
      </c>
      <c r="Q221" s="3">
        <v>2</v>
      </c>
      <c r="R221" s="13">
        <v>33.725099999999998</v>
      </c>
      <c r="S221" s="16">
        <v>9</v>
      </c>
      <c r="U221" s="3">
        <v>9</v>
      </c>
      <c r="V221" s="19"/>
      <c r="W221" s="18">
        <v>9</v>
      </c>
      <c r="X221" s="19"/>
      <c r="Y221" s="3">
        <v>9</v>
      </c>
      <c r="Z221" s="19"/>
      <c r="AA221" s="3">
        <v>9</v>
      </c>
      <c r="AB221" s="21"/>
      <c r="AC221" s="18">
        <v>9</v>
      </c>
      <c r="AD221" s="21"/>
      <c r="AE221" s="18">
        <v>9</v>
      </c>
      <c r="AF221" s="18"/>
      <c r="AG221" s="18">
        <v>9</v>
      </c>
      <c r="AH221" s="21"/>
      <c r="AI221" s="18">
        <v>9</v>
      </c>
      <c r="AJ221" s="21"/>
      <c r="AK221" s="18">
        <v>9</v>
      </c>
      <c r="AL221" s="28">
        <v>0.1196</v>
      </c>
      <c r="AM221" s="18">
        <v>2</v>
      </c>
      <c r="AO221" s="3">
        <v>9</v>
      </c>
    </row>
    <row r="222" spans="1:41" x14ac:dyDescent="0.25">
      <c r="A222" s="3" t="s">
        <v>56</v>
      </c>
      <c r="B222" s="3" t="s">
        <v>47</v>
      </c>
      <c r="C222" s="3">
        <v>778</v>
      </c>
      <c r="D222" s="10">
        <v>41373</v>
      </c>
      <c r="E222" s="4">
        <v>0.85</v>
      </c>
      <c r="F222" s="10">
        <v>41373</v>
      </c>
      <c r="G222" s="4">
        <v>0.8666666666666667</v>
      </c>
      <c r="H222" s="6">
        <f t="shared" si="31"/>
        <v>33.040999999999997</v>
      </c>
      <c r="I222" s="6">
        <f t="shared" si="32"/>
        <v>-117.80216666666666</v>
      </c>
      <c r="J222" s="6">
        <f t="shared" si="33"/>
        <v>33.04</v>
      </c>
      <c r="K222" s="6">
        <f t="shared" ref="K222:K227" si="34">-117-47.83/60</f>
        <v>-117.79716666666667</v>
      </c>
      <c r="L222" s="3">
        <v>2</v>
      </c>
      <c r="M222" s="3">
        <v>2</v>
      </c>
      <c r="N222" s="3">
        <v>50</v>
      </c>
      <c r="O222" s="3">
        <v>49.807000000000002</v>
      </c>
      <c r="P222" s="3">
        <v>11.2151</v>
      </c>
      <c r="Q222" s="3">
        <v>2</v>
      </c>
      <c r="R222" s="13">
        <v>33.659500000000001</v>
      </c>
      <c r="S222" s="16">
        <v>9</v>
      </c>
      <c r="U222" s="3">
        <v>9</v>
      </c>
      <c r="V222" s="19"/>
      <c r="W222" s="18">
        <v>9</v>
      </c>
      <c r="X222" s="24"/>
      <c r="Y222" s="3">
        <v>9</v>
      </c>
      <c r="Z222" s="24"/>
      <c r="AA222" s="3">
        <v>9</v>
      </c>
      <c r="AB222" s="21"/>
      <c r="AC222" s="18">
        <v>9</v>
      </c>
      <c r="AD222" s="21"/>
      <c r="AE222" s="18">
        <v>9</v>
      </c>
      <c r="AF222" s="18"/>
      <c r="AG222" s="18">
        <v>9</v>
      </c>
      <c r="AH222" s="21"/>
      <c r="AI222" s="18">
        <v>9</v>
      </c>
      <c r="AJ222" s="21"/>
      <c r="AK222" s="18">
        <v>9</v>
      </c>
      <c r="AL222" s="26">
        <v>0.26800000000000002</v>
      </c>
      <c r="AM222" s="18">
        <v>2</v>
      </c>
      <c r="AO222" s="3">
        <v>9</v>
      </c>
    </row>
    <row r="223" spans="1:41" x14ac:dyDescent="0.25">
      <c r="A223" s="3" t="s">
        <v>56</v>
      </c>
      <c r="B223" s="3" t="s">
        <v>47</v>
      </c>
      <c r="C223" s="3">
        <v>778</v>
      </c>
      <c r="D223" s="10">
        <v>41373</v>
      </c>
      <c r="E223" s="4">
        <v>0.85</v>
      </c>
      <c r="F223" s="10">
        <v>41373</v>
      </c>
      <c r="G223" s="4">
        <v>0.8666666666666667</v>
      </c>
      <c r="H223" s="6">
        <f t="shared" si="31"/>
        <v>33.040999999999997</v>
      </c>
      <c r="I223" s="6">
        <f t="shared" si="32"/>
        <v>-117.80216666666666</v>
      </c>
      <c r="J223" s="6">
        <f t="shared" si="33"/>
        <v>33.04</v>
      </c>
      <c r="K223" s="6">
        <f t="shared" si="34"/>
        <v>-117.79716666666667</v>
      </c>
      <c r="L223" s="3">
        <v>2</v>
      </c>
      <c r="M223" s="3">
        <v>4</v>
      </c>
      <c r="N223" s="3">
        <v>40</v>
      </c>
      <c r="O223" s="3">
        <v>40.289000000000001</v>
      </c>
      <c r="P223" s="3">
        <v>11.406499999999999</v>
      </c>
      <c r="Q223" s="3">
        <v>2</v>
      </c>
      <c r="R223" s="13">
        <v>33.6297</v>
      </c>
      <c r="S223" s="16">
        <v>9</v>
      </c>
      <c r="U223" s="3">
        <v>9</v>
      </c>
      <c r="V223" s="19"/>
      <c r="W223" s="18">
        <v>9</v>
      </c>
      <c r="X223" s="24"/>
      <c r="Y223" s="3">
        <v>9</v>
      </c>
      <c r="Z223" s="24"/>
      <c r="AA223" s="3">
        <v>9</v>
      </c>
      <c r="AB223" s="21"/>
      <c r="AC223" s="18">
        <v>9</v>
      </c>
      <c r="AD223" s="21"/>
      <c r="AE223" s="18">
        <v>9</v>
      </c>
      <c r="AF223" s="18"/>
      <c r="AG223" s="18">
        <v>9</v>
      </c>
      <c r="AH223" s="21"/>
      <c r="AI223" s="18">
        <v>9</v>
      </c>
      <c r="AJ223" s="21"/>
      <c r="AK223" s="18">
        <v>9</v>
      </c>
      <c r="AL223" s="28">
        <v>0.3609</v>
      </c>
      <c r="AM223" s="18">
        <v>2</v>
      </c>
      <c r="AO223" s="3">
        <v>9</v>
      </c>
    </row>
    <row r="224" spans="1:41" x14ac:dyDescent="0.25">
      <c r="A224" s="3" t="s">
        <v>56</v>
      </c>
      <c r="B224" s="3" t="s">
        <v>47</v>
      </c>
      <c r="C224" s="3">
        <v>778</v>
      </c>
      <c r="D224" s="10">
        <v>41373</v>
      </c>
      <c r="E224" s="4">
        <v>0.85</v>
      </c>
      <c r="F224" s="10">
        <v>41373</v>
      </c>
      <c r="G224" s="4">
        <v>0.8666666666666667</v>
      </c>
      <c r="H224" s="6">
        <f t="shared" si="31"/>
        <v>33.040999999999997</v>
      </c>
      <c r="I224" s="6">
        <f t="shared" si="32"/>
        <v>-117.80216666666666</v>
      </c>
      <c r="J224" s="6">
        <f t="shared" si="33"/>
        <v>33.04</v>
      </c>
      <c r="K224" s="6">
        <f t="shared" si="34"/>
        <v>-117.79716666666667</v>
      </c>
      <c r="L224" s="3">
        <v>2</v>
      </c>
      <c r="M224" s="3">
        <v>6</v>
      </c>
      <c r="N224" s="3">
        <v>30</v>
      </c>
      <c r="O224" s="3">
        <v>30.175000000000001</v>
      </c>
      <c r="P224" s="3">
        <v>11.8019</v>
      </c>
      <c r="Q224" s="3">
        <v>2</v>
      </c>
      <c r="R224" s="13">
        <v>33.575699999999998</v>
      </c>
      <c r="S224" s="16">
        <v>9</v>
      </c>
      <c r="T224" s="29"/>
      <c r="U224" s="3">
        <v>9</v>
      </c>
      <c r="V224" s="6"/>
      <c r="W224" s="3">
        <v>9</v>
      </c>
      <c r="X224" s="30"/>
      <c r="Y224" s="3">
        <v>9</v>
      </c>
      <c r="Z224" s="30"/>
      <c r="AA224" s="3">
        <v>9</v>
      </c>
      <c r="AB224" s="3"/>
      <c r="AC224" s="3">
        <v>9</v>
      </c>
      <c r="AD224" s="31"/>
      <c r="AE224" s="3">
        <v>9</v>
      </c>
      <c r="AG224" s="3">
        <v>9</v>
      </c>
      <c r="AH224" s="3"/>
      <c r="AI224" s="3">
        <v>9</v>
      </c>
      <c r="AJ224" s="3"/>
      <c r="AK224" s="3">
        <v>9</v>
      </c>
      <c r="AL224" s="3">
        <v>0.54049999999999998</v>
      </c>
      <c r="AM224" s="3">
        <v>2</v>
      </c>
      <c r="AO224" s="3">
        <v>9</v>
      </c>
    </row>
    <row r="225" spans="1:41" x14ac:dyDescent="0.25">
      <c r="A225" s="3" t="s">
        <v>56</v>
      </c>
      <c r="B225" s="3" t="s">
        <v>47</v>
      </c>
      <c r="C225" s="3">
        <v>778</v>
      </c>
      <c r="D225" s="10">
        <v>41373</v>
      </c>
      <c r="E225" s="4">
        <v>0.85</v>
      </c>
      <c r="F225" s="10">
        <v>41373</v>
      </c>
      <c r="G225" s="4">
        <v>0.8666666666666667</v>
      </c>
      <c r="H225" s="6">
        <f t="shared" si="31"/>
        <v>33.040999999999997</v>
      </c>
      <c r="I225" s="6">
        <f t="shared" si="32"/>
        <v>-117.80216666666666</v>
      </c>
      <c r="J225" s="6">
        <f t="shared" si="33"/>
        <v>33.04</v>
      </c>
      <c r="K225" s="6">
        <f t="shared" si="34"/>
        <v>-117.79716666666667</v>
      </c>
      <c r="L225" s="3">
        <v>2</v>
      </c>
      <c r="M225" s="3">
        <v>8</v>
      </c>
      <c r="N225" s="3">
        <v>25</v>
      </c>
      <c r="O225" s="3">
        <v>25.478999999999999</v>
      </c>
      <c r="P225" s="3">
        <v>12.1852</v>
      </c>
      <c r="Q225" s="3">
        <v>2</v>
      </c>
      <c r="R225" s="13">
        <v>33.561500000000002</v>
      </c>
      <c r="S225" s="16">
        <v>9</v>
      </c>
      <c r="U225" s="3">
        <v>9</v>
      </c>
      <c r="V225" s="31"/>
      <c r="W225" s="8">
        <v>9</v>
      </c>
      <c r="X225" s="32"/>
      <c r="Y225" s="3">
        <v>9</v>
      </c>
      <c r="Z225" s="32"/>
      <c r="AA225" s="3">
        <v>9</v>
      </c>
      <c r="AC225" s="8">
        <v>9</v>
      </c>
      <c r="AD225" s="31"/>
      <c r="AE225" s="8">
        <v>9</v>
      </c>
      <c r="AF225" s="8"/>
      <c r="AG225" s="8">
        <v>9</v>
      </c>
      <c r="AH225" s="31"/>
      <c r="AI225" s="8">
        <v>9</v>
      </c>
      <c r="AJ225" s="31"/>
      <c r="AK225" s="8">
        <v>9</v>
      </c>
      <c r="AL225" s="3">
        <v>0.96199999999999997</v>
      </c>
      <c r="AM225" s="3">
        <v>2</v>
      </c>
      <c r="AO225" s="3">
        <v>9</v>
      </c>
    </row>
    <row r="226" spans="1:41" x14ac:dyDescent="0.25">
      <c r="A226" s="3" t="s">
        <v>56</v>
      </c>
      <c r="B226" s="3" t="s">
        <v>47</v>
      </c>
      <c r="C226" s="3">
        <v>778</v>
      </c>
      <c r="D226" s="10">
        <v>41373</v>
      </c>
      <c r="E226" s="4">
        <v>0.85</v>
      </c>
      <c r="F226" s="10">
        <v>41373</v>
      </c>
      <c r="G226" s="4">
        <v>0.8666666666666667</v>
      </c>
      <c r="H226" s="6">
        <f t="shared" si="31"/>
        <v>33.040999999999997</v>
      </c>
      <c r="I226" s="6">
        <f t="shared" si="32"/>
        <v>-117.80216666666666</v>
      </c>
      <c r="J226" s="6">
        <f t="shared" si="33"/>
        <v>33.04</v>
      </c>
      <c r="K226" s="6">
        <f t="shared" si="34"/>
        <v>-117.79716666666667</v>
      </c>
      <c r="L226" s="3">
        <v>2</v>
      </c>
      <c r="M226" s="3">
        <v>10</v>
      </c>
      <c r="N226" s="3">
        <v>20</v>
      </c>
      <c r="O226" s="3">
        <v>20.167999999999999</v>
      </c>
      <c r="P226" s="3">
        <v>12.5524</v>
      </c>
      <c r="Q226" s="3">
        <v>2</v>
      </c>
      <c r="R226" s="13">
        <v>33.5578</v>
      </c>
      <c r="S226" s="16">
        <v>9</v>
      </c>
      <c r="T226" s="33"/>
      <c r="U226" s="3">
        <v>9</v>
      </c>
      <c r="V226" s="3"/>
      <c r="W226" s="8">
        <v>9</v>
      </c>
      <c r="X226" s="32"/>
      <c r="Y226" s="3">
        <v>9</v>
      </c>
      <c r="Z226" s="32"/>
      <c r="AA226" s="3">
        <v>9</v>
      </c>
      <c r="AC226" s="8">
        <v>9</v>
      </c>
      <c r="AD226" s="31"/>
      <c r="AE226" s="8">
        <v>9</v>
      </c>
      <c r="AF226" s="8"/>
      <c r="AG226" s="8">
        <v>9</v>
      </c>
      <c r="AH226" s="31"/>
      <c r="AI226" s="8">
        <v>9</v>
      </c>
      <c r="AJ226" s="31"/>
      <c r="AK226" s="8">
        <v>9</v>
      </c>
      <c r="AL226" s="3">
        <v>0.97030000000000005</v>
      </c>
      <c r="AM226" s="3">
        <v>2</v>
      </c>
      <c r="AO226" s="3">
        <v>9</v>
      </c>
    </row>
    <row r="227" spans="1:41" x14ac:dyDescent="0.25">
      <c r="A227" s="3" t="s">
        <v>56</v>
      </c>
      <c r="B227" s="3" t="s">
        <v>47</v>
      </c>
      <c r="C227" s="3">
        <v>778</v>
      </c>
      <c r="D227" s="10">
        <v>41373</v>
      </c>
      <c r="E227" s="4">
        <v>0.85</v>
      </c>
      <c r="F227" s="10">
        <v>41373</v>
      </c>
      <c r="G227" s="4">
        <v>0.8666666666666667</v>
      </c>
      <c r="H227" s="6">
        <f t="shared" si="31"/>
        <v>33.040999999999997</v>
      </c>
      <c r="I227" s="6">
        <f t="shared" si="32"/>
        <v>-117.80216666666666</v>
      </c>
      <c r="J227" s="6">
        <f t="shared" si="33"/>
        <v>33.04</v>
      </c>
      <c r="K227" s="6">
        <f t="shared" si="34"/>
        <v>-117.79716666666667</v>
      </c>
      <c r="L227" s="3">
        <v>2</v>
      </c>
      <c r="M227" s="3">
        <v>12</v>
      </c>
      <c r="N227" s="3">
        <v>10</v>
      </c>
      <c r="O227" s="3">
        <v>10.378</v>
      </c>
      <c r="P227" s="3">
        <v>15.3536</v>
      </c>
      <c r="Q227" s="3">
        <v>2</v>
      </c>
      <c r="R227" s="13">
        <v>33.556199999999997</v>
      </c>
      <c r="S227" s="16">
        <v>9</v>
      </c>
      <c r="T227" s="34"/>
      <c r="U227" s="3">
        <v>9</v>
      </c>
      <c r="V227" s="31"/>
      <c r="W227" s="8">
        <v>9</v>
      </c>
      <c r="X227" s="30"/>
      <c r="Y227" s="3">
        <v>9</v>
      </c>
      <c r="Z227" s="30"/>
      <c r="AA227" s="3">
        <v>9</v>
      </c>
      <c r="AC227" s="8">
        <v>9</v>
      </c>
      <c r="AD227" s="31"/>
      <c r="AE227" s="8">
        <v>9</v>
      </c>
      <c r="AG227" s="8">
        <v>9</v>
      </c>
      <c r="AH227" s="3"/>
      <c r="AI227" s="8">
        <v>9</v>
      </c>
      <c r="AJ227" s="3"/>
      <c r="AK227" s="8">
        <v>9</v>
      </c>
      <c r="AL227" s="3">
        <v>0.3488</v>
      </c>
      <c r="AM227" s="3">
        <v>2</v>
      </c>
      <c r="AO227" s="3">
        <v>9</v>
      </c>
    </row>
    <row r="228" spans="1:41" x14ac:dyDescent="0.25">
      <c r="A228" s="3" t="s">
        <v>56</v>
      </c>
      <c r="B228" s="3" t="s">
        <v>47</v>
      </c>
      <c r="C228" s="3">
        <v>730</v>
      </c>
      <c r="D228" s="10">
        <v>41374</v>
      </c>
      <c r="E228" s="4">
        <v>0.15069444444444444</v>
      </c>
      <c r="F228" s="10">
        <v>41374</v>
      </c>
      <c r="G228" s="5">
        <v>0.1763888888888889</v>
      </c>
      <c r="H228" s="6">
        <f t="shared" ref="H228:H239" si="35">33+36.06/60</f>
        <v>33.600999999999999</v>
      </c>
      <c r="I228" s="6">
        <f t="shared" ref="I228:I239" si="36">-118-51.97/60</f>
        <v>-118.86616666666667</v>
      </c>
      <c r="J228" s="6">
        <f t="shared" ref="J228:J239" si="37">33+35.97/60</f>
        <v>33.599499999999999</v>
      </c>
      <c r="K228" s="6">
        <f t="shared" ref="K228:K239" si="38">-118-52.51/60</f>
        <v>-118.87516666666667</v>
      </c>
      <c r="L228" s="3">
        <v>3</v>
      </c>
      <c r="M228" s="3">
        <v>1</v>
      </c>
      <c r="N228" s="3">
        <v>70</v>
      </c>
      <c r="O228" s="3">
        <v>71.414000000000001</v>
      </c>
      <c r="P228" s="3">
        <v>10.200699999999999</v>
      </c>
      <c r="Q228" s="3">
        <v>2</v>
      </c>
      <c r="R228" s="13">
        <v>33.760800000000003</v>
      </c>
      <c r="S228" s="16">
        <v>9</v>
      </c>
      <c r="U228" s="3">
        <v>9</v>
      </c>
      <c r="V228" s="6">
        <v>2.9289999999999998</v>
      </c>
      <c r="W228" s="8">
        <v>2</v>
      </c>
      <c r="X228" s="31"/>
      <c r="Y228" s="3">
        <v>9</v>
      </c>
      <c r="Z228" s="31"/>
      <c r="AA228" s="3">
        <v>9</v>
      </c>
      <c r="AC228" s="8">
        <v>9</v>
      </c>
      <c r="AD228" s="31"/>
      <c r="AE228" s="8">
        <v>9</v>
      </c>
      <c r="AF228" s="8"/>
      <c r="AG228" s="8">
        <v>9</v>
      </c>
      <c r="AH228" s="36"/>
      <c r="AI228" s="8">
        <v>9</v>
      </c>
      <c r="AJ228" s="31"/>
      <c r="AK228" s="8">
        <v>9</v>
      </c>
      <c r="AM228" s="3">
        <v>9</v>
      </c>
      <c r="AO228" s="3">
        <v>9</v>
      </c>
    </row>
    <row r="229" spans="1:41" x14ac:dyDescent="0.25">
      <c r="A229" s="3" t="s">
        <v>56</v>
      </c>
      <c r="B229" s="3" t="s">
        <v>47</v>
      </c>
      <c r="C229" s="3">
        <v>730</v>
      </c>
      <c r="D229" s="10">
        <v>41374</v>
      </c>
      <c r="E229" s="4">
        <v>0.15069444444444444</v>
      </c>
      <c r="F229" s="10">
        <v>41374</v>
      </c>
      <c r="G229" s="5">
        <v>0.1763888888888889</v>
      </c>
      <c r="H229" s="6">
        <f t="shared" si="35"/>
        <v>33.600999999999999</v>
      </c>
      <c r="I229" s="6">
        <f t="shared" si="36"/>
        <v>-118.86616666666667</v>
      </c>
      <c r="J229" s="6">
        <f t="shared" si="37"/>
        <v>33.599499999999999</v>
      </c>
      <c r="K229" s="6">
        <f t="shared" si="38"/>
        <v>-118.87516666666667</v>
      </c>
      <c r="L229" s="3">
        <v>3</v>
      </c>
      <c r="M229" s="3">
        <v>2</v>
      </c>
      <c r="N229" s="3">
        <v>70</v>
      </c>
      <c r="O229" s="3">
        <v>71.974999999999994</v>
      </c>
      <c r="P229" s="3">
        <v>10.200200000000001</v>
      </c>
      <c r="Q229" s="3">
        <v>2</v>
      </c>
      <c r="R229" s="13">
        <v>33.760899999999999</v>
      </c>
      <c r="S229" s="16">
        <v>9</v>
      </c>
      <c r="T229" s="37"/>
      <c r="U229" s="3">
        <v>9</v>
      </c>
      <c r="V229" s="6"/>
      <c r="W229" s="8">
        <v>9</v>
      </c>
      <c r="X229" s="31"/>
      <c r="Y229" s="3">
        <v>9</v>
      </c>
      <c r="Z229" s="31"/>
      <c r="AA229" s="3">
        <v>9</v>
      </c>
      <c r="AB229" s="7">
        <v>15.98</v>
      </c>
      <c r="AC229" s="8">
        <v>2</v>
      </c>
      <c r="AD229" s="31">
        <v>0.01</v>
      </c>
      <c r="AE229" s="8">
        <v>2</v>
      </c>
      <c r="AF229" s="3">
        <v>0.11</v>
      </c>
      <c r="AG229" s="8">
        <v>2</v>
      </c>
      <c r="AH229" s="31">
        <v>1.41</v>
      </c>
      <c r="AI229" s="8">
        <v>2</v>
      </c>
      <c r="AJ229" s="31">
        <v>16.8</v>
      </c>
      <c r="AK229" s="8">
        <v>2</v>
      </c>
      <c r="AL229" s="3">
        <v>3.44E-2</v>
      </c>
      <c r="AM229" s="3">
        <v>2</v>
      </c>
      <c r="AN229" s="3">
        <v>7.3599999999999999E-2</v>
      </c>
      <c r="AO229" s="3">
        <v>2</v>
      </c>
    </row>
    <row r="230" spans="1:41" x14ac:dyDescent="0.25">
      <c r="A230" s="3" t="s">
        <v>56</v>
      </c>
      <c r="B230" s="3" t="s">
        <v>47</v>
      </c>
      <c r="C230" s="3">
        <v>730</v>
      </c>
      <c r="D230" s="10">
        <v>41374</v>
      </c>
      <c r="E230" s="4">
        <v>0.15069444444444444</v>
      </c>
      <c r="F230" s="10">
        <v>41374</v>
      </c>
      <c r="G230" s="5">
        <v>0.1763888888888889</v>
      </c>
      <c r="H230" s="6">
        <f t="shared" si="35"/>
        <v>33.600999999999999</v>
      </c>
      <c r="I230" s="6">
        <f t="shared" si="36"/>
        <v>-118.86616666666667</v>
      </c>
      <c r="J230" s="6">
        <f t="shared" si="37"/>
        <v>33.599499999999999</v>
      </c>
      <c r="K230" s="6">
        <f t="shared" si="38"/>
        <v>-118.87516666666667</v>
      </c>
      <c r="L230" s="3">
        <v>3</v>
      </c>
      <c r="M230" s="3">
        <v>3</v>
      </c>
      <c r="N230" s="3">
        <v>60</v>
      </c>
      <c r="O230" s="3">
        <v>60.802</v>
      </c>
      <c r="P230" s="3">
        <v>10.6219</v>
      </c>
      <c r="Q230" s="3">
        <v>2</v>
      </c>
      <c r="R230" s="13">
        <v>33.643099999999997</v>
      </c>
      <c r="S230" s="16">
        <v>9</v>
      </c>
      <c r="T230" s="37"/>
      <c r="U230" s="3">
        <v>9</v>
      </c>
      <c r="V230" s="6">
        <v>3.5230000000000001</v>
      </c>
      <c r="W230" s="8">
        <v>2</v>
      </c>
      <c r="X230" s="31"/>
      <c r="Y230" s="3">
        <v>9</v>
      </c>
      <c r="Z230" s="31"/>
      <c r="AA230" s="3">
        <v>9</v>
      </c>
      <c r="AC230" s="8">
        <v>9</v>
      </c>
      <c r="AD230" s="3"/>
      <c r="AE230" s="8">
        <v>9</v>
      </c>
      <c r="AG230" s="8">
        <v>9</v>
      </c>
      <c r="AH230" s="3"/>
      <c r="AI230" s="8">
        <v>9</v>
      </c>
      <c r="AJ230" s="3"/>
      <c r="AK230" s="8">
        <v>9</v>
      </c>
      <c r="AM230" s="3">
        <v>9</v>
      </c>
      <c r="AO230" s="3">
        <v>9</v>
      </c>
    </row>
    <row r="231" spans="1:41" x14ac:dyDescent="0.25">
      <c r="A231" s="3" t="s">
        <v>56</v>
      </c>
      <c r="B231" s="3" t="s">
        <v>47</v>
      </c>
      <c r="C231" s="3">
        <v>730</v>
      </c>
      <c r="D231" s="10">
        <v>41374</v>
      </c>
      <c r="E231" s="4">
        <v>0.15069444444444444</v>
      </c>
      <c r="F231" s="10">
        <v>41374</v>
      </c>
      <c r="G231" s="5">
        <v>0.1763888888888889</v>
      </c>
      <c r="H231" s="6">
        <f t="shared" si="35"/>
        <v>33.600999999999999</v>
      </c>
      <c r="I231" s="6">
        <f t="shared" si="36"/>
        <v>-118.86616666666667</v>
      </c>
      <c r="J231" s="6">
        <f t="shared" si="37"/>
        <v>33.599499999999999</v>
      </c>
      <c r="K231" s="6">
        <f t="shared" si="38"/>
        <v>-118.87516666666667</v>
      </c>
      <c r="L231" s="3">
        <v>3</v>
      </c>
      <c r="M231" s="3">
        <v>4</v>
      </c>
      <c r="N231" s="3">
        <v>60</v>
      </c>
      <c r="O231" s="3">
        <v>60.198999999999998</v>
      </c>
      <c r="P231" s="3">
        <v>10.6411</v>
      </c>
      <c r="Q231" s="3">
        <v>2</v>
      </c>
      <c r="R231" s="13">
        <v>33.639200000000002</v>
      </c>
      <c r="S231" s="16">
        <v>9</v>
      </c>
      <c r="U231" s="3">
        <v>9</v>
      </c>
      <c r="V231" s="6"/>
      <c r="W231" s="3">
        <v>9</v>
      </c>
      <c r="X231" s="30"/>
      <c r="Y231" s="3">
        <v>9</v>
      </c>
      <c r="Z231" s="30"/>
      <c r="AA231" s="3">
        <v>9</v>
      </c>
      <c r="AB231" s="31">
        <v>13.98</v>
      </c>
      <c r="AC231" s="3">
        <v>2</v>
      </c>
      <c r="AD231" s="31">
        <v>0.01</v>
      </c>
      <c r="AE231" s="3">
        <v>2</v>
      </c>
      <c r="AF231" s="3">
        <v>0.02</v>
      </c>
      <c r="AG231" s="3">
        <v>2</v>
      </c>
      <c r="AH231" s="31">
        <v>1.23</v>
      </c>
      <c r="AI231" s="3">
        <v>2</v>
      </c>
      <c r="AJ231" s="31">
        <v>13.9</v>
      </c>
      <c r="AK231" s="3">
        <v>2</v>
      </c>
      <c r="AL231" s="3">
        <v>0.1227</v>
      </c>
      <c r="AM231" s="3">
        <v>2</v>
      </c>
      <c r="AN231" s="3">
        <v>0.1082</v>
      </c>
      <c r="AO231" s="3">
        <v>2</v>
      </c>
    </row>
    <row r="232" spans="1:41" x14ac:dyDescent="0.25">
      <c r="A232" s="3" t="s">
        <v>56</v>
      </c>
      <c r="B232" s="3" t="s">
        <v>47</v>
      </c>
      <c r="C232" s="3">
        <v>730</v>
      </c>
      <c r="D232" s="10">
        <v>41374</v>
      </c>
      <c r="E232" s="4">
        <v>0.15069444444444444</v>
      </c>
      <c r="F232" s="10">
        <v>41374</v>
      </c>
      <c r="G232" s="5">
        <v>0.1763888888888889</v>
      </c>
      <c r="H232" s="6">
        <f t="shared" si="35"/>
        <v>33.600999999999999</v>
      </c>
      <c r="I232" s="6">
        <f t="shared" si="36"/>
        <v>-118.86616666666667</v>
      </c>
      <c r="J232" s="6">
        <f t="shared" si="37"/>
        <v>33.599499999999999</v>
      </c>
      <c r="K232" s="6">
        <f t="shared" si="38"/>
        <v>-118.87516666666667</v>
      </c>
      <c r="L232" s="3">
        <v>3</v>
      </c>
      <c r="M232" s="3">
        <v>5</v>
      </c>
      <c r="N232" s="3">
        <v>50</v>
      </c>
      <c r="O232" s="3">
        <v>50.527000000000001</v>
      </c>
      <c r="P232" s="3">
        <v>11.212999999999999</v>
      </c>
      <c r="Q232" s="3">
        <v>2</v>
      </c>
      <c r="R232" s="13">
        <v>33.5809</v>
      </c>
      <c r="S232" s="16">
        <v>9</v>
      </c>
      <c r="T232" s="38"/>
      <c r="U232" s="3">
        <v>9</v>
      </c>
      <c r="V232" s="6">
        <v>4.0810000000000004</v>
      </c>
      <c r="W232" s="3">
        <v>2</v>
      </c>
      <c r="Y232" s="3">
        <v>9</v>
      </c>
      <c r="AA232" s="3">
        <v>9</v>
      </c>
      <c r="AB232" s="31"/>
      <c r="AC232" s="3">
        <v>9</v>
      </c>
      <c r="AD232" s="31"/>
      <c r="AE232" s="3">
        <v>9</v>
      </c>
      <c r="AG232" s="3">
        <v>9</v>
      </c>
      <c r="AH232" s="36"/>
      <c r="AI232" s="3">
        <v>9</v>
      </c>
      <c r="AJ232" s="31"/>
      <c r="AK232" s="3">
        <v>9</v>
      </c>
      <c r="AM232" s="3">
        <v>9</v>
      </c>
      <c r="AO232" s="3">
        <v>9</v>
      </c>
    </row>
    <row r="233" spans="1:41" x14ac:dyDescent="0.25">
      <c r="A233" s="3" t="s">
        <v>56</v>
      </c>
      <c r="B233" s="3" t="s">
        <v>47</v>
      </c>
      <c r="C233" s="3">
        <v>730</v>
      </c>
      <c r="D233" s="10">
        <v>41374</v>
      </c>
      <c r="E233" s="4">
        <v>0.15069444444444444</v>
      </c>
      <c r="F233" s="10">
        <v>41374</v>
      </c>
      <c r="G233" s="5">
        <v>0.1763888888888889</v>
      </c>
      <c r="H233" s="6">
        <f t="shared" si="35"/>
        <v>33.600999999999999</v>
      </c>
      <c r="I233" s="6">
        <f t="shared" si="36"/>
        <v>-118.86616666666667</v>
      </c>
      <c r="J233" s="6">
        <f t="shared" si="37"/>
        <v>33.599499999999999</v>
      </c>
      <c r="K233" s="6">
        <f t="shared" si="38"/>
        <v>-118.87516666666667</v>
      </c>
      <c r="L233" s="3">
        <v>3</v>
      </c>
      <c r="M233" s="3">
        <v>6</v>
      </c>
      <c r="N233" s="3">
        <v>50</v>
      </c>
      <c r="O233" s="3">
        <v>50.378</v>
      </c>
      <c r="P233" s="3">
        <v>11.2217</v>
      </c>
      <c r="Q233" s="3">
        <v>2</v>
      </c>
      <c r="R233" s="13">
        <v>33.5809</v>
      </c>
      <c r="S233" s="16">
        <v>9</v>
      </c>
      <c r="T233" s="38"/>
      <c r="U233" s="3">
        <v>9</v>
      </c>
      <c r="V233" s="6"/>
      <c r="W233" s="3">
        <v>9</v>
      </c>
      <c r="Y233" s="3">
        <v>9</v>
      </c>
      <c r="AA233" s="3">
        <v>9</v>
      </c>
      <c r="AB233" s="3">
        <v>11.23</v>
      </c>
      <c r="AC233" s="3">
        <v>2</v>
      </c>
      <c r="AD233" s="3">
        <v>7.0000000000000007E-2</v>
      </c>
      <c r="AE233" s="3">
        <v>2</v>
      </c>
      <c r="AF233" s="3">
        <v>7.0000000000000007E-2</v>
      </c>
      <c r="AG233" s="3">
        <v>2</v>
      </c>
      <c r="AH233" s="3">
        <v>1.04</v>
      </c>
      <c r="AI233" s="3">
        <v>2</v>
      </c>
      <c r="AJ233" s="3">
        <v>11.1</v>
      </c>
      <c r="AK233" s="3">
        <v>2</v>
      </c>
      <c r="AL233" s="3">
        <v>0.33500000000000002</v>
      </c>
      <c r="AM233" s="3">
        <v>2</v>
      </c>
      <c r="AN233" s="3">
        <v>0.23449999999999999</v>
      </c>
      <c r="AO233" s="3">
        <v>2</v>
      </c>
    </row>
    <row r="234" spans="1:41" x14ac:dyDescent="0.25">
      <c r="A234" s="3" t="s">
        <v>56</v>
      </c>
      <c r="B234" s="3" t="s">
        <v>47</v>
      </c>
      <c r="C234" s="3">
        <v>730</v>
      </c>
      <c r="D234" s="10">
        <v>41374</v>
      </c>
      <c r="E234" s="4">
        <v>0.15069444444444444</v>
      </c>
      <c r="F234" s="10">
        <v>41374</v>
      </c>
      <c r="G234" s="5">
        <v>0.1763888888888889</v>
      </c>
      <c r="H234" s="6">
        <f t="shared" si="35"/>
        <v>33.600999999999999</v>
      </c>
      <c r="I234" s="6">
        <f t="shared" si="36"/>
        <v>-118.86616666666667</v>
      </c>
      <c r="J234" s="6">
        <f t="shared" si="37"/>
        <v>33.599499999999999</v>
      </c>
      <c r="K234" s="6">
        <f t="shared" si="38"/>
        <v>-118.87516666666667</v>
      </c>
      <c r="L234" s="3">
        <v>3</v>
      </c>
      <c r="M234" s="3">
        <v>7</v>
      </c>
      <c r="N234" s="3">
        <v>50</v>
      </c>
      <c r="O234" s="3">
        <v>50.390999999999998</v>
      </c>
      <c r="P234" s="3">
        <v>11.217599999999999</v>
      </c>
      <c r="Q234" s="3">
        <v>2</v>
      </c>
      <c r="R234" s="13">
        <v>33.581299999999999</v>
      </c>
      <c r="S234" s="16">
        <v>2</v>
      </c>
      <c r="T234" s="13">
        <v>33.578600000000002</v>
      </c>
      <c r="U234" s="3">
        <v>2</v>
      </c>
      <c r="V234" s="6"/>
      <c r="W234" s="3">
        <v>9</v>
      </c>
      <c r="Y234" s="3">
        <v>9</v>
      </c>
      <c r="AA234" s="3">
        <v>9</v>
      </c>
      <c r="AC234" s="3">
        <v>9</v>
      </c>
      <c r="AE234" s="3">
        <v>9</v>
      </c>
      <c r="AG234" s="3">
        <v>9</v>
      </c>
      <c r="AI234" s="3">
        <v>9</v>
      </c>
      <c r="AK234" s="3">
        <v>9</v>
      </c>
      <c r="AM234" s="3">
        <v>9</v>
      </c>
      <c r="AO234" s="3">
        <v>9</v>
      </c>
    </row>
    <row r="235" spans="1:41" x14ac:dyDescent="0.25">
      <c r="A235" s="3" t="s">
        <v>56</v>
      </c>
      <c r="B235" s="3" t="s">
        <v>47</v>
      </c>
      <c r="C235" s="3">
        <v>730</v>
      </c>
      <c r="D235" s="10">
        <v>41374</v>
      </c>
      <c r="E235" s="4">
        <v>0.15069444444444444</v>
      </c>
      <c r="F235" s="10">
        <v>41374</v>
      </c>
      <c r="G235" s="5">
        <v>0.1763888888888889</v>
      </c>
      <c r="H235" s="6">
        <f t="shared" si="35"/>
        <v>33.600999999999999</v>
      </c>
      <c r="I235" s="6">
        <f t="shared" si="36"/>
        <v>-118.86616666666667</v>
      </c>
      <c r="J235" s="6">
        <f t="shared" si="37"/>
        <v>33.599499999999999</v>
      </c>
      <c r="K235" s="6">
        <f t="shared" si="38"/>
        <v>-118.87516666666667</v>
      </c>
      <c r="L235" s="3">
        <v>3</v>
      </c>
      <c r="M235" s="3">
        <v>8</v>
      </c>
      <c r="N235" s="3">
        <v>30</v>
      </c>
      <c r="O235" s="3">
        <v>30.54</v>
      </c>
      <c r="P235" s="3">
        <v>14.157400000000001</v>
      </c>
      <c r="Q235" s="3">
        <v>2</v>
      </c>
      <c r="R235" s="13">
        <v>33.542999999999999</v>
      </c>
      <c r="S235" s="16">
        <v>9</v>
      </c>
      <c r="T235" s="38"/>
      <c r="U235" s="3">
        <v>9</v>
      </c>
      <c r="V235" s="6">
        <v>5.9210000000000003</v>
      </c>
      <c r="W235" s="3">
        <v>2</v>
      </c>
      <c r="Y235" s="3">
        <v>9</v>
      </c>
      <c r="AA235" s="3">
        <v>9</v>
      </c>
      <c r="AC235" s="3">
        <v>9</v>
      </c>
      <c r="AE235" s="3">
        <v>9</v>
      </c>
      <c r="AG235" s="3">
        <v>9</v>
      </c>
      <c r="AI235" s="3">
        <v>9</v>
      </c>
      <c r="AK235" s="3">
        <v>9</v>
      </c>
      <c r="AM235" s="3">
        <v>9</v>
      </c>
      <c r="AO235" s="3">
        <v>9</v>
      </c>
    </row>
    <row r="236" spans="1:41" x14ac:dyDescent="0.25">
      <c r="A236" s="3" t="s">
        <v>56</v>
      </c>
      <c r="B236" s="3" t="s">
        <v>47</v>
      </c>
      <c r="C236" s="3">
        <v>730</v>
      </c>
      <c r="D236" s="10">
        <v>41374</v>
      </c>
      <c r="E236" s="4">
        <v>0.15069444444444444</v>
      </c>
      <c r="F236" s="10">
        <v>41374</v>
      </c>
      <c r="G236" s="5">
        <v>0.1763888888888889</v>
      </c>
      <c r="H236" s="6">
        <f t="shared" si="35"/>
        <v>33.600999999999999</v>
      </c>
      <c r="I236" s="6">
        <f t="shared" si="36"/>
        <v>-118.86616666666667</v>
      </c>
      <c r="J236" s="6">
        <f t="shared" si="37"/>
        <v>33.599499999999999</v>
      </c>
      <c r="K236" s="6">
        <f t="shared" si="38"/>
        <v>-118.87516666666667</v>
      </c>
      <c r="L236" s="3">
        <v>3</v>
      </c>
      <c r="M236" s="3">
        <v>9</v>
      </c>
      <c r="N236" s="3">
        <v>30</v>
      </c>
      <c r="O236" s="3">
        <v>30.4</v>
      </c>
      <c r="P236" s="3">
        <v>14.169499999999999</v>
      </c>
      <c r="Q236" s="3">
        <v>2</v>
      </c>
      <c r="R236" s="13">
        <v>33.544400000000003</v>
      </c>
      <c r="S236" s="16">
        <v>9</v>
      </c>
      <c r="T236" s="38"/>
      <c r="U236" s="3">
        <v>9</v>
      </c>
      <c r="V236" s="6"/>
      <c r="W236" s="3">
        <v>9</v>
      </c>
      <c r="Y236" s="3">
        <v>9</v>
      </c>
      <c r="AA236" s="3">
        <v>9</v>
      </c>
      <c r="AB236" s="7">
        <v>1.05</v>
      </c>
      <c r="AC236" s="3">
        <v>2</v>
      </c>
      <c r="AD236" s="7">
        <v>0.01</v>
      </c>
      <c r="AE236" s="3">
        <v>2</v>
      </c>
      <c r="AF236" s="3">
        <v>0.06</v>
      </c>
      <c r="AG236" s="3">
        <v>2</v>
      </c>
      <c r="AH236" s="7">
        <v>0.34</v>
      </c>
      <c r="AI236" s="3">
        <v>2</v>
      </c>
      <c r="AJ236" s="7">
        <v>2.8</v>
      </c>
      <c r="AK236" s="3">
        <v>2</v>
      </c>
      <c r="AL236" s="3">
        <v>2.2843</v>
      </c>
      <c r="AM236" s="3">
        <v>2</v>
      </c>
      <c r="AN236" s="3">
        <v>0.67530000000000001</v>
      </c>
      <c r="AO236" s="3">
        <v>2</v>
      </c>
    </row>
    <row r="237" spans="1:41" x14ac:dyDescent="0.25">
      <c r="A237" s="3" t="s">
        <v>56</v>
      </c>
      <c r="B237" s="3" t="s">
        <v>47</v>
      </c>
      <c r="C237" s="3">
        <v>730</v>
      </c>
      <c r="D237" s="10">
        <v>41374</v>
      </c>
      <c r="E237" s="4">
        <v>0.15069444444444444</v>
      </c>
      <c r="F237" s="10">
        <v>41374</v>
      </c>
      <c r="G237" s="5">
        <v>0.1763888888888889</v>
      </c>
      <c r="H237" s="6">
        <f t="shared" si="35"/>
        <v>33.600999999999999</v>
      </c>
      <c r="I237" s="6">
        <f t="shared" si="36"/>
        <v>-118.86616666666667</v>
      </c>
      <c r="J237" s="6">
        <f t="shared" si="37"/>
        <v>33.599499999999999</v>
      </c>
      <c r="K237" s="6">
        <f t="shared" si="38"/>
        <v>-118.87516666666667</v>
      </c>
      <c r="L237" s="3">
        <v>3</v>
      </c>
      <c r="M237" s="3">
        <v>10</v>
      </c>
      <c r="N237" s="3">
        <v>10</v>
      </c>
      <c r="O237" s="3">
        <v>10.618</v>
      </c>
      <c r="P237" s="3">
        <v>14.5655</v>
      </c>
      <c r="Q237" s="3">
        <v>2</v>
      </c>
      <c r="R237" s="13">
        <v>33.546199999999999</v>
      </c>
      <c r="S237" s="16">
        <v>9</v>
      </c>
      <c r="T237" s="38"/>
      <c r="U237" s="3">
        <v>9</v>
      </c>
      <c r="V237" s="6">
        <v>6.1289999999999996</v>
      </c>
      <c r="W237" s="3">
        <v>2</v>
      </c>
      <c r="Y237" s="3">
        <v>9</v>
      </c>
      <c r="AA237" s="3">
        <v>9</v>
      </c>
      <c r="AC237" s="3">
        <v>9</v>
      </c>
      <c r="AE237" s="3">
        <v>9</v>
      </c>
      <c r="AG237" s="3">
        <v>9</v>
      </c>
      <c r="AI237" s="3">
        <v>9</v>
      </c>
      <c r="AK237" s="3">
        <v>9</v>
      </c>
      <c r="AM237" s="3">
        <v>9</v>
      </c>
      <c r="AO237" s="3">
        <v>9</v>
      </c>
    </row>
    <row r="238" spans="1:41" x14ac:dyDescent="0.25">
      <c r="A238" s="3" t="s">
        <v>56</v>
      </c>
      <c r="B238" s="3" t="s">
        <v>47</v>
      </c>
      <c r="C238" s="3">
        <v>730</v>
      </c>
      <c r="D238" s="10">
        <v>41374</v>
      </c>
      <c r="E238" s="4">
        <v>0.15069444444444444</v>
      </c>
      <c r="F238" s="10">
        <v>41374</v>
      </c>
      <c r="G238" s="5">
        <v>0.1763888888888889</v>
      </c>
      <c r="H238" s="6">
        <f t="shared" si="35"/>
        <v>33.600999999999999</v>
      </c>
      <c r="I238" s="6">
        <f t="shared" si="36"/>
        <v>-118.86616666666667</v>
      </c>
      <c r="J238" s="6">
        <f t="shared" si="37"/>
        <v>33.599499999999999</v>
      </c>
      <c r="K238" s="6">
        <f t="shared" si="38"/>
        <v>-118.87516666666667</v>
      </c>
      <c r="L238" s="3">
        <v>3</v>
      </c>
      <c r="M238" s="3">
        <v>11</v>
      </c>
      <c r="N238" s="3">
        <v>10</v>
      </c>
      <c r="O238" s="3">
        <v>10.683999999999999</v>
      </c>
      <c r="P238" s="3">
        <v>14.565799999999999</v>
      </c>
      <c r="Q238" s="3">
        <v>2</v>
      </c>
      <c r="R238" s="13">
        <v>33.546199999999999</v>
      </c>
      <c r="S238" s="16">
        <v>9</v>
      </c>
      <c r="T238" s="38"/>
      <c r="U238" s="3">
        <v>9</v>
      </c>
      <c r="W238" s="3">
        <v>9</v>
      </c>
      <c r="Y238" s="3">
        <v>9</v>
      </c>
      <c r="AA238" s="3">
        <v>9</v>
      </c>
      <c r="AB238" s="7">
        <v>0.44</v>
      </c>
      <c r="AC238" s="3">
        <v>2</v>
      </c>
      <c r="AD238" s="7">
        <v>0.04</v>
      </c>
      <c r="AE238" s="3">
        <v>2</v>
      </c>
      <c r="AF238" s="3">
        <v>0.26</v>
      </c>
      <c r="AG238" s="3">
        <v>2</v>
      </c>
      <c r="AH238" s="7">
        <v>0.31</v>
      </c>
      <c r="AI238" s="3">
        <v>2</v>
      </c>
      <c r="AJ238" s="7">
        <v>2.9</v>
      </c>
      <c r="AK238" s="3">
        <v>2</v>
      </c>
      <c r="AL238" s="3">
        <v>1.7549999999999999</v>
      </c>
      <c r="AM238" s="3">
        <v>2</v>
      </c>
      <c r="AN238" s="3">
        <v>0.42449999999999999</v>
      </c>
      <c r="AO238" s="3">
        <v>2</v>
      </c>
    </row>
    <row r="239" spans="1:41" x14ac:dyDescent="0.25">
      <c r="A239" s="3" t="s">
        <v>56</v>
      </c>
      <c r="B239" s="3" t="s">
        <v>47</v>
      </c>
      <c r="C239" s="3">
        <v>730</v>
      </c>
      <c r="D239" s="10">
        <v>41374</v>
      </c>
      <c r="E239" s="4">
        <v>0.15069444444444444</v>
      </c>
      <c r="F239" s="10">
        <v>41374</v>
      </c>
      <c r="G239" s="5">
        <v>0.1763888888888889</v>
      </c>
      <c r="H239" s="6">
        <f t="shared" si="35"/>
        <v>33.600999999999999</v>
      </c>
      <c r="I239" s="6">
        <f t="shared" si="36"/>
        <v>-118.86616666666667</v>
      </c>
      <c r="J239" s="6">
        <f t="shared" si="37"/>
        <v>33.599499999999999</v>
      </c>
      <c r="K239" s="6">
        <f t="shared" si="38"/>
        <v>-118.87516666666667</v>
      </c>
      <c r="L239" s="3">
        <v>3</v>
      </c>
      <c r="M239" s="3">
        <v>12</v>
      </c>
      <c r="N239" s="3">
        <v>10</v>
      </c>
      <c r="O239" s="3">
        <v>10.435</v>
      </c>
      <c r="P239" s="3">
        <v>14.561500000000001</v>
      </c>
      <c r="Q239" s="3">
        <v>2</v>
      </c>
      <c r="R239" s="13">
        <v>33.546199999999999</v>
      </c>
      <c r="S239" s="16">
        <v>2</v>
      </c>
      <c r="T239" s="13">
        <v>33.5443</v>
      </c>
      <c r="U239" s="3">
        <v>2</v>
      </c>
      <c r="W239" s="3">
        <v>9</v>
      </c>
      <c r="Y239" s="3">
        <v>9</v>
      </c>
      <c r="AA239" s="3">
        <v>9</v>
      </c>
      <c r="AC239" s="3">
        <v>9</v>
      </c>
      <c r="AE239" s="3">
        <v>9</v>
      </c>
      <c r="AG239" s="3">
        <v>9</v>
      </c>
      <c r="AI239" s="3">
        <v>9</v>
      </c>
      <c r="AK239" s="3">
        <v>9</v>
      </c>
      <c r="AM239" s="3">
        <v>9</v>
      </c>
      <c r="AO239" s="3">
        <v>9</v>
      </c>
    </row>
    <row r="240" spans="1:41" x14ac:dyDescent="0.25">
      <c r="A240" s="3" t="s">
        <v>56</v>
      </c>
      <c r="B240" s="3" t="s">
        <v>47</v>
      </c>
      <c r="C240" s="3">
        <v>810</v>
      </c>
      <c r="D240" s="10">
        <v>41375</v>
      </c>
      <c r="E240" s="4">
        <v>0.92847222222222225</v>
      </c>
      <c r="F240" s="10">
        <v>41375</v>
      </c>
      <c r="G240" s="5">
        <v>0.97499999999999998</v>
      </c>
      <c r="H240" s="6">
        <f t="shared" ref="H240:H246" si="39">33+19.09/60</f>
        <v>33.31816666666667</v>
      </c>
      <c r="I240" s="6">
        <f t="shared" ref="I240:I246" si="40">-118-111.01/60</f>
        <v>-119.85016666666667</v>
      </c>
      <c r="J240" s="6">
        <f t="shared" ref="J240:J246" si="41">33+18.47/60</f>
        <v>33.307833333333335</v>
      </c>
      <c r="K240" s="6">
        <f t="shared" ref="K240:K246" si="42">-118-10.91/60</f>
        <v>-118.18183333333333</v>
      </c>
      <c r="L240" s="3">
        <v>6</v>
      </c>
      <c r="M240" s="3">
        <v>1</v>
      </c>
      <c r="N240" s="3">
        <v>600</v>
      </c>
      <c r="O240" s="3">
        <v>605.62199999999996</v>
      </c>
      <c r="P240" s="3">
        <v>5.6677</v>
      </c>
      <c r="Q240" s="3">
        <v>2</v>
      </c>
      <c r="R240" s="13">
        <v>34.361699999999999</v>
      </c>
      <c r="S240" s="16">
        <v>9</v>
      </c>
      <c r="T240" s="29"/>
      <c r="U240" s="3">
        <v>9</v>
      </c>
      <c r="V240" s="6">
        <v>0.20399999999999999</v>
      </c>
      <c r="W240" s="3">
        <v>2</v>
      </c>
      <c r="X240" s="30"/>
      <c r="Y240" s="3">
        <v>9</v>
      </c>
      <c r="Z240" s="30"/>
      <c r="AA240" s="3">
        <v>9</v>
      </c>
      <c r="AC240" s="3">
        <v>9</v>
      </c>
      <c r="AE240" s="3">
        <v>9</v>
      </c>
      <c r="AG240" s="3">
        <v>9</v>
      </c>
      <c r="AI240" s="3">
        <v>9</v>
      </c>
      <c r="AK240" s="3">
        <v>9</v>
      </c>
      <c r="AM240" s="3">
        <v>9</v>
      </c>
      <c r="AO240" s="3">
        <v>9</v>
      </c>
    </row>
    <row r="241" spans="1:41" x14ac:dyDescent="0.25">
      <c r="A241" s="3" t="s">
        <v>56</v>
      </c>
      <c r="B241" s="3" t="s">
        <v>47</v>
      </c>
      <c r="C241" s="3">
        <v>810</v>
      </c>
      <c r="D241" s="10">
        <v>41375</v>
      </c>
      <c r="E241" s="4">
        <v>0.92847222222222225</v>
      </c>
      <c r="F241" s="10">
        <v>41375</v>
      </c>
      <c r="G241" s="5">
        <v>0.97499999999999998</v>
      </c>
      <c r="H241" s="6">
        <f t="shared" si="39"/>
        <v>33.31816666666667</v>
      </c>
      <c r="I241" s="6">
        <f t="shared" si="40"/>
        <v>-119.85016666666667</v>
      </c>
      <c r="J241" s="6">
        <f t="shared" si="41"/>
        <v>33.307833333333335</v>
      </c>
      <c r="K241" s="6">
        <f t="shared" si="42"/>
        <v>-118.18183333333333</v>
      </c>
      <c r="L241" s="3">
        <v>6</v>
      </c>
      <c r="M241" s="3">
        <v>2</v>
      </c>
      <c r="N241" s="3">
        <v>600</v>
      </c>
      <c r="O241" s="3">
        <v>605.38199999999995</v>
      </c>
      <c r="P241" s="3">
        <v>5.6654999999999998</v>
      </c>
      <c r="Q241" s="3">
        <v>2</v>
      </c>
      <c r="R241" s="13">
        <v>34.361899999999999</v>
      </c>
      <c r="S241" s="16">
        <v>2</v>
      </c>
      <c r="T241" s="13">
        <v>34.359900000000003</v>
      </c>
      <c r="U241" s="3">
        <v>2</v>
      </c>
      <c r="V241" s="6"/>
      <c r="W241" s="3">
        <v>9</v>
      </c>
      <c r="X241" s="30"/>
      <c r="Y241" s="3">
        <v>9</v>
      </c>
      <c r="Z241" s="30"/>
      <c r="AA241" s="3">
        <v>9</v>
      </c>
      <c r="AC241" s="3">
        <v>9</v>
      </c>
      <c r="AE241" s="3">
        <v>9</v>
      </c>
      <c r="AG241" s="3">
        <v>9</v>
      </c>
      <c r="AI241" s="3">
        <v>9</v>
      </c>
      <c r="AK241" s="3">
        <v>9</v>
      </c>
      <c r="AM241" s="3">
        <v>9</v>
      </c>
      <c r="AO241" s="3">
        <v>9</v>
      </c>
    </row>
    <row r="242" spans="1:41" x14ac:dyDescent="0.25">
      <c r="A242" s="3" t="s">
        <v>56</v>
      </c>
      <c r="B242" s="3" t="s">
        <v>47</v>
      </c>
      <c r="C242" s="3">
        <v>810</v>
      </c>
      <c r="D242" s="10">
        <v>41375</v>
      </c>
      <c r="E242" s="4">
        <v>0.92847222222222225</v>
      </c>
      <c r="F242" s="10">
        <v>41375</v>
      </c>
      <c r="G242" s="5">
        <v>0.97499999999999998</v>
      </c>
      <c r="H242" s="6">
        <f t="shared" si="39"/>
        <v>33.31816666666667</v>
      </c>
      <c r="I242" s="6">
        <f t="shared" si="40"/>
        <v>-119.85016666666667</v>
      </c>
      <c r="J242" s="6">
        <f t="shared" si="41"/>
        <v>33.307833333333335</v>
      </c>
      <c r="K242" s="6">
        <f t="shared" si="42"/>
        <v>-118.18183333333333</v>
      </c>
      <c r="L242" s="3">
        <v>6</v>
      </c>
      <c r="M242" s="3">
        <v>5</v>
      </c>
      <c r="N242" s="3">
        <v>385</v>
      </c>
      <c r="O242" s="3">
        <v>390.02100000000002</v>
      </c>
      <c r="P242" s="3">
        <v>7.0058999999999996</v>
      </c>
      <c r="Q242" s="3">
        <v>2</v>
      </c>
      <c r="R242" s="13">
        <v>34.272500000000001</v>
      </c>
      <c r="S242" s="16">
        <v>2</v>
      </c>
      <c r="T242" s="13">
        <v>34.270600000000002</v>
      </c>
      <c r="U242" s="3">
        <v>2</v>
      </c>
      <c r="V242" s="6"/>
      <c r="W242" s="3">
        <v>9</v>
      </c>
      <c r="X242" s="30"/>
      <c r="Y242" s="3">
        <v>9</v>
      </c>
      <c r="Z242" s="30"/>
      <c r="AA242" s="3">
        <v>9</v>
      </c>
      <c r="AC242" s="3">
        <v>9</v>
      </c>
      <c r="AE242" s="3">
        <v>9</v>
      </c>
      <c r="AG242" s="3">
        <v>9</v>
      </c>
      <c r="AI242" s="3">
        <v>9</v>
      </c>
      <c r="AK242" s="3">
        <v>9</v>
      </c>
      <c r="AM242" s="3">
        <v>9</v>
      </c>
      <c r="AO242" s="3">
        <v>9</v>
      </c>
    </row>
    <row r="243" spans="1:41" x14ac:dyDescent="0.25">
      <c r="A243" s="3" t="s">
        <v>56</v>
      </c>
      <c r="B243" s="3" t="s">
        <v>47</v>
      </c>
      <c r="C243" s="3">
        <v>810</v>
      </c>
      <c r="D243" s="10">
        <v>41375</v>
      </c>
      <c r="E243" s="4">
        <v>0.92847222222222225</v>
      </c>
      <c r="F243" s="10">
        <v>41375</v>
      </c>
      <c r="G243" s="5">
        <v>0.97499999999999998</v>
      </c>
      <c r="H243" s="6">
        <f t="shared" si="39"/>
        <v>33.31816666666667</v>
      </c>
      <c r="I243" s="6">
        <f t="shared" si="40"/>
        <v>-119.85016666666667</v>
      </c>
      <c r="J243" s="6">
        <f t="shared" si="41"/>
        <v>33.307833333333335</v>
      </c>
      <c r="K243" s="6">
        <f t="shared" si="42"/>
        <v>-118.18183333333333</v>
      </c>
      <c r="L243" s="3">
        <v>6</v>
      </c>
      <c r="M243" s="3">
        <v>8</v>
      </c>
      <c r="N243" s="3">
        <v>100</v>
      </c>
      <c r="O243" s="3">
        <v>100.398</v>
      </c>
      <c r="P243" s="3">
        <v>10.082000000000001</v>
      </c>
      <c r="Q243" s="3">
        <v>2</v>
      </c>
      <c r="R243" s="13">
        <v>33.832999999999998</v>
      </c>
      <c r="S243" s="16">
        <v>2</v>
      </c>
      <c r="T243" s="13">
        <v>33.829799999999999</v>
      </c>
      <c r="U243" s="3">
        <v>2</v>
      </c>
      <c r="W243" s="3">
        <v>9</v>
      </c>
      <c r="X243" s="30"/>
      <c r="Y243" s="3">
        <v>9</v>
      </c>
      <c r="Z243" s="30"/>
      <c r="AA243" s="3">
        <v>9</v>
      </c>
      <c r="AC243" s="3">
        <v>9</v>
      </c>
      <c r="AE243" s="3">
        <v>9</v>
      </c>
      <c r="AG243" s="3">
        <v>9</v>
      </c>
      <c r="AI243" s="3">
        <v>9</v>
      </c>
      <c r="AK243" s="3">
        <v>9</v>
      </c>
      <c r="AM243" s="3">
        <v>9</v>
      </c>
      <c r="AO243" s="3">
        <v>9</v>
      </c>
    </row>
    <row r="244" spans="1:41" x14ac:dyDescent="0.25">
      <c r="A244" s="3" t="s">
        <v>56</v>
      </c>
      <c r="B244" s="3" t="s">
        <v>47</v>
      </c>
      <c r="C244" s="3">
        <v>810</v>
      </c>
      <c r="D244" s="10">
        <v>41375</v>
      </c>
      <c r="E244" s="4">
        <v>0.92847222222222225</v>
      </c>
      <c r="F244" s="10">
        <v>41375</v>
      </c>
      <c r="G244" s="5">
        <v>0.97499999999999998</v>
      </c>
      <c r="H244" s="6">
        <f t="shared" si="39"/>
        <v>33.31816666666667</v>
      </c>
      <c r="I244" s="6">
        <f t="shared" si="40"/>
        <v>-119.85016666666667</v>
      </c>
      <c r="J244" s="6">
        <f t="shared" si="41"/>
        <v>33.307833333333335</v>
      </c>
      <c r="K244" s="6">
        <f t="shared" si="42"/>
        <v>-118.18183333333333</v>
      </c>
      <c r="L244" s="3">
        <v>6</v>
      </c>
      <c r="M244" s="3">
        <v>9</v>
      </c>
      <c r="N244" s="3">
        <v>100</v>
      </c>
      <c r="O244" s="3">
        <v>100.253</v>
      </c>
      <c r="P244" s="3">
        <v>10.082100000000001</v>
      </c>
      <c r="Q244" s="3">
        <v>2</v>
      </c>
      <c r="R244" s="13">
        <v>33.832900000000002</v>
      </c>
      <c r="S244" s="16">
        <v>9</v>
      </c>
      <c r="T244" s="37"/>
      <c r="U244" s="3">
        <v>9</v>
      </c>
      <c r="V244" s="6">
        <v>2.605</v>
      </c>
      <c r="W244" s="3">
        <v>2</v>
      </c>
      <c r="Y244" s="3">
        <v>9</v>
      </c>
      <c r="AA244" s="3">
        <v>9</v>
      </c>
      <c r="AC244" s="3">
        <v>9</v>
      </c>
      <c r="AE244" s="3">
        <v>9</v>
      </c>
      <c r="AG244" s="3">
        <v>9</v>
      </c>
      <c r="AI244" s="3">
        <v>9</v>
      </c>
      <c r="AK244" s="3">
        <v>9</v>
      </c>
      <c r="AM244" s="3">
        <v>9</v>
      </c>
      <c r="AO244" s="3">
        <v>9</v>
      </c>
    </row>
    <row r="245" spans="1:41" x14ac:dyDescent="0.25">
      <c r="A245" s="3" t="s">
        <v>56</v>
      </c>
      <c r="B245" s="3" t="s">
        <v>47</v>
      </c>
      <c r="C245" s="3">
        <v>810</v>
      </c>
      <c r="D245" s="10">
        <v>41375</v>
      </c>
      <c r="E245" s="4">
        <v>0.92847222222222225</v>
      </c>
      <c r="F245" s="10">
        <v>41375</v>
      </c>
      <c r="G245" s="5">
        <v>0.97499999999999998</v>
      </c>
      <c r="H245" s="6">
        <f t="shared" si="39"/>
        <v>33.31816666666667</v>
      </c>
      <c r="I245" s="6">
        <f t="shared" si="40"/>
        <v>-119.85016666666667</v>
      </c>
      <c r="J245" s="6">
        <f t="shared" si="41"/>
        <v>33.307833333333335</v>
      </c>
      <c r="K245" s="6">
        <f t="shared" si="42"/>
        <v>-118.18183333333333</v>
      </c>
      <c r="L245" s="3">
        <v>6</v>
      </c>
      <c r="M245" s="3">
        <v>10</v>
      </c>
      <c r="N245" s="3">
        <v>30</v>
      </c>
      <c r="O245" s="3">
        <v>29.486999999999998</v>
      </c>
      <c r="P245" s="3">
        <v>12.9664</v>
      </c>
      <c r="Q245" s="3">
        <v>2</v>
      </c>
      <c r="R245" s="13">
        <v>33.593499999999999</v>
      </c>
      <c r="S245" s="16">
        <v>9</v>
      </c>
      <c r="T245" s="38"/>
      <c r="U245" s="3">
        <v>9</v>
      </c>
      <c r="V245" s="6">
        <v>5.4130000000000003</v>
      </c>
      <c r="W245" s="3">
        <v>2</v>
      </c>
      <c r="Y245" s="3">
        <v>9</v>
      </c>
      <c r="AA245" s="3">
        <v>9</v>
      </c>
      <c r="AC245" s="3">
        <v>9</v>
      </c>
      <c r="AE245" s="3">
        <v>9</v>
      </c>
      <c r="AG245" s="3">
        <v>9</v>
      </c>
      <c r="AI245" s="3">
        <v>9</v>
      </c>
      <c r="AK245" s="3">
        <v>9</v>
      </c>
      <c r="AM245" s="3">
        <v>9</v>
      </c>
      <c r="AO245" s="3">
        <v>9</v>
      </c>
    </row>
    <row r="246" spans="1:41" x14ac:dyDescent="0.25">
      <c r="A246" s="3" t="s">
        <v>56</v>
      </c>
      <c r="B246" s="3" t="s">
        <v>47</v>
      </c>
      <c r="C246" s="3">
        <v>810</v>
      </c>
      <c r="D246" s="10">
        <v>41375</v>
      </c>
      <c r="E246" s="4">
        <v>0.92847222222222225</v>
      </c>
      <c r="F246" s="10">
        <v>41375</v>
      </c>
      <c r="G246" s="5">
        <v>0.97499999999999998</v>
      </c>
      <c r="H246" s="6">
        <f t="shared" si="39"/>
        <v>33.31816666666667</v>
      </c>
      <c r="I246" s="6">
        <f t="shared" si="40"/>
        <v>-119.85016666666667</v>
      </c>
      <c r="J246" s="6">
        <f t="shared" si="41"/>
        <v>33.307833333333335</v>
      </c>
      <c r="K246" s="6">
        <f t="shared" si="42"/>
        <v>-118.18183333333333</v>
      </c>
      <c r="L246" s="3">
        <v>6</v>
      </c>
      <c r="M246" s="3">
        <v>11</v>
      </c>
      <c r="N246" s="3">
        <v>30</v>
      </c>
      <c r="O246" s="3">
        <v>29.193999999999999</v>
      </c>
      <c r="P246" s="3">
        <v>12.946199999999999</v>
      </c>
      <c r="Q246" s="3">
        <v>2</v>
      </c>
      <c r="R246" s="13">
        <v>33.593400000000003</v>
      </c>
      <c r="S246" s="16">
        <v>3</v>
      </c>
      <c r="T246" s="13">
        <v>33.5871</v>
      </c>
      <c r="U246" s="3">
        <v>2</v>
      </c>
      <c r="W246" s="3">
        <v>9</v>
      </c>
      <c r="Y246" s="3">
        <v>9</v>
      </c>
      <c r="AA246" s="3">
        <v>9</v>
      </c>
      <c r="AC246" s="3">
        <v>9</v>
      </c>
      <c r="AE246" s="3">
        <v>9</v>
      </c>
      <c r="AG246" s="3">
        <v>9</v>
      </c>
      <c r="AI246" s="3">
        <v>9</v>
      </c>
      <c r="AK246" s="3">
        <v>9</v>
      </c>
      <c r="AM246" s="3">
        <v>9</v>
      </c>
      <c r="AO246" s="3">
        <v>9</v>
      </c>
    </row>
    <row r="247" spans="1:41" x14ac:dyDescent="0.25">
      <c r="A247" s="3" t="s">
        <v>56</v>
      </c>
      <c r="B247" s="3" t="s">
        <v>47</v>
      </c>
      <c r="C247" s="3">
        <v>790</v>
      </c>
      <c r="D247" s="10">
        <v>41376</v>
      </c>
      <c r="E247" s="4">
        <v>2.8472222222222222E-2</v>
      </c>
      <c r="F247" s="10">
        <v>41376</v>
      </c>
      <c r="G247" s="5"/>
      <c r="H247" s="6">
        <f t="shared" ref="H247:H253" si="43">33+18.72/60</f>
        <v>33.311999999999998</v>
      </c>
      <c r="I247" s="6">
        <f t="shared" ref="I247:I253" si="44">-118-11.01/60</f>
        <v>-118.1835</v>
      </c>
      <c r="J247" s="6">
        <f t="shared" ref="J247:J253" si="45">33+18.76/60</f>
        <v>33.312666666666665</v>
      </c>
      <c r="K247" s="6">
        <f t="shared" ref="K247:K253" si="46">-118-10.49/60</f>
        <v>-118.17483333333334</v>
      </c>
      <c r="L247" s="3">
        <v>7</v>
      </c>
      <c r="M247" s="3">
        <v>1</v>
      </c>
      <c r="N247" s="3">
        <v>600</v>
      </c>
      <c r="O247" s="3">
        <v>606.78700000000003</v>
      </c>
      <c r="P247" s="3">
        <v>5.6646000000000001</v>
      </c>
      <c r="Q247" s="3">
        <v>2</v>
      </c>
      <c r="R247" s="13">
        <v>34.361899999999999</v>
      </c>
      <c r="S247" s="16">
        <v>2</v>
      </c>
      <c r="T247" s="13">
        <v>34.360500000000002</v>
      </c>
      <c r="U247" s="3">
        <v>2</v>
      </c>
      <c r="V247" s="6"/>
      <c r="W247" s="3">
        <v>9</v>
      </c>
      <c r="Y247" s="3">
        <v>9</v>
      </c>
      <c r="AA247" s="3">
        <v>9</v>
      </c>
      <c r="AC247" s="3">
        <v>9</v>
      </c>
      <c r="AE247" s="3">
        <v>9</v>
      </c>
      <c r="AG247" s="3">
        <v>9</v>
      </c>
      <c r="AI247" s="3">
        <v>9</v>
      </c>
      <c r="AK247" s="3">
        <v>9</v>
      </c>
      <c r="AM247" s="3">
        <v>9</v>
      </c>
      <c r="AO247" s="3">
        <v>9</v>
      </c>
    </row>
    <row r="248" spans="1:41" x14ac:dyDescent="0.25">
      <c r="A248" s="3" t="s">
        <v>56</v>
      </c>
      <c r="B248" s="3" t="s">
        <v>47</v>
      </c>
      <c r="C248" s="3">
        <v>790</v>
      </c>
      <c r="D248" s="10">
        <v>41376</v>
      </c>
      <c r="E248" s="4">
        <v>2.8472222222222222E-2</v>
      </c>
      <c r="F248" s="10">
        <v>41376</v>
      </c>
      <c r="G248" s="5"/>
      <c r="H248" s="6">
        <f t="shared" si="43"/>
        <v>33.311999999999998</v>
      </c>
      <c r="I248" s="6">
        <f t="shared" si="44"/>
        <v>-118.1835</v>
      </c>
      <c r="J248" s="6">
        <f t="shared" si="45"/>
        <v>33.312666666666665</v>
      </c>
      <c r="K248" s="6">
        <f t="shared" si="46"/>
        <v>-118.17483333333334</v>
      </c>
      <c r="L248" s="3">
        <v>7</v>
      </c>
      <c r="M248" s="3">
        <v>4</v>
      </c>
      <c r="N248" s="3">
        <v>290</v>
      </c>
      <c r="O248" s="3">
        <v>293.69</v>
      </c>
      <c r="P248" s="3">
        <v>8.0902999999999992</v>
      </c>
      <c r="Q248" s="3">
        <v>2</v>
      </c>
      <c r="R248" s="13">
        <v>34.244500000000002</v>
      </c>
      <c r="S248" s="16">
        <v>2</v>
      </c>
      <c r="T248" s="13">
        <v>34.243299999999998</v>
      </c>
      <c r="U248" s="3">
        <v>2</v>
      </c>
      <c r="V248" s="6"/>
      <c r="W248" s="3">
        <v>9</v>
      </c>
      <c r="Y248" s="3">
        <v>9</v>
      </c>
      <c r="AA248" s="3">
        <v>9</v>
      </c>
      <c r="AC248" s="3">
        <v>9</v>
      </c>
      <c r="AE248" s="3">
        <v>9</v>
      </c>
      <c r="AG248" s="3">
        <v>9</v>
      </c>
      <c r="AI248" s="3">
        <v>9</v>
      </c>
      <c r="AK248" s="3">
        <v>9</v>
      </c>
      <c r="AM248" s="3">
        <v>9</v>
      </c>
      <c r="AO248" s="3">
        <v>9</v>
      </c>
    </row>
    <row r="249" spans="1:41" x14ac:dyDescent="0.25">
      <c r="A249" s="3" t="s">
        <v>56</v>
      </c>
      <c r="B249" s="3" t="s">
        <v>47</v>
      </c>
      <c r="C249" s="3">
        <v>790</v>
      </c>
      <c r="D249" s="10">
        <v>41376</v>
      </c>
      <c r="E249" s="4">
        <v>2.8472222222222222E-2</v>
      </c>
      <c r="F249" s="10">
        <v>41376</v>
      </c>
      <c r="G249" s="5"/>
      <c r="H249" s="6">
        <f t="shared" si="43"/>
        <v>33.311999999999998</v>
      </c>
      <c r="I249" s="6">
        <f t="shared" si="44"/>
        <v>-118.1835</v>
      </c>
      <c r="J249" s="6">
        <f t="shared" si="45"/>
        <v>33.312666666666665</v>
      </c>
      <c r="K249" s="6">
        <f t="shared" si="46"/>
        <v>-118.17483333333334</v>
      </c>
      <c r="L249" s="3">
        <v>7</v>
      </c>
      <c r="M249" s="3">
        <v>5</v>
      </c>
      <c r="N249" s="3">
        <v>290</v>
      </c>
      <c r="O249" s="3">
        <v>293.387</v>
      </c>
      <c r="P249" s="3">
        <v>8.1038999999999994</v>
      </c>
      <c r="Q249" s="3">
        <v>2</v>
      </c>
      <c r="R249" s="13">
        <v>34.2455</v>
      </c>
      <c r="S249" s="16">
        <v>9</v>
      </c>
      <c r="U249" s="3">
        <v>9</v>
      </c>
      <c r="V249" s="6">
        <v>0.96899999999999997</v>
      </c>
      <c r="W249" s="3">
        <v>2</v>
      </c>
      <c r="Y249" s="3">
        <v>9</v>
      </c>
      <c r="AA249" s="3">
        <v>9</v>
      </c>
      <c r="AC249" s="3">
        <v>9</v>
      </c>
      <c r="AE249" s="3">
        <v>9</v>
      </c>
      <c r="AG249" s="3">
        <v>9</v>
      </c>
      <c r="AI249" s="3">
        <v>9</v>
      </c>
      <c r="AK249" s="3">
        <v>9</v>
      </c>
      <c r="AM249" s="3">
        <v>9</v>
      </c>
      <c r="AO249" s="3">
        <v>9</v>
      </c>
    </row>
    <row r="250" spans="1:41" x14ac:dyDescent="0.25">
      <c r="A250" s="3" t="s">
        <v>56</v>
      </c>
      <c r="B250" s="3" t="s">
        <v>47</v>
      </c>
      <c r="C250" s="3">
        <v>790</v>
      </c>
      <c r="D250" s="10">
        <v>41376</v>
      </c>
      <c r="E250" s="4">
        <v>2.8472222222222222E-2</v>
      </c>
      <c r="F250" s="10">
        <v>41376</v>
      </c>
      <c r="G250" s="5"/>
      <c r="H250" s="6">
        <f t="shared" si="43"/>
        <v>33.311999999999998</v>
      </c>
      <c r="I250" s="6">
        <f t="shared" si="44"/>
        <v>-118.1835</v>
      </c>
      <c r="J250" s="6">
        <f t="shared" si="45"/>
        <v>33.312666666666665</v>
      </c>
      <c r="K250" s="6">
        <f t="shared" si="46"/>
        <v>-118.17483333333334</v>
      </c>
      <c r="L250" s="3">
        <v>7</v>
      </c>
      <c r="M250" s="3">
        <v>7</v>
      </c>
      <c r="N250" s="3">
        <v>50</v>
      </c>
      <c r="O250" s="3">
        <v>47.354999999999997</v>
      </c>
      <c r="P250" s="3">
        <v>11.9436</v>
      </c>
      <c r="Q250" s="3">
        <v>2</v>
      </c>
      <c r="R250" s="13">
        <v>33.546799999999998</v>
      </c>
      <c r="S250" s="16">
        <v>2</v>
      </c>
      <c r="T250" s="13">
        <v>33.545999999999999</v>
      </c>
      <c r="U250" s="3">
        <v>2</v>
      </c>
      <c r="W250" s="3">
        <v>9</v>
      </c>
      <c r="Y250" s="3">
        <v>9</v>
      </c>
      <c r="AA250" s="3">
        <v>9</v>
      </c>
      <c r="AC250" s="3">
        <v>9</v>
      </c>
      <c r="AE250" s="3">
        <v>9</v>
      </c>
      <c r="AG250" s="3">
        <v>9</v>
      </c>
      <c r="AI250" s="3">
        <v>9</v>
      </c>
      <c r="AK250" s="3">
        <v>9</v>
      </c>
      <c r="AM250" s="3">
        <v>9</v>
      </c>
      <c r="AO250" s="3">
        <v>9</v>
      </c>
    </row>
    <row r="251" spans="1:41" x14ac:dyDescent="0.25">
      <c r="A251" s="3" t="s">
        <v>56</v>
      </c>
      <c r="B251" s="3" t="s">
        <v>47</v>
      </c>
      <c r="C251" s="3">
        <v>790</v>
      </c>
      <c r="D251" s="10">
        <v>41376</v>
      </c>
      <c r="E251" s="4">
        <v>2.8472222222222222E-2</v>
      </c>
      <c r="F251" s="10">
        <v>41376</v>
      </c>
      <c r="G251" s="5"/>
      <c r="H251" s="6">
        <f t="shared" si="43"/>
        <v>33.311999999999998</v>
      </c>
      <c r="I251" s="6">
        <f t="shared" si="44"/>
        <v>-118.1835</v>
      </c>
      <c r="J251" s="6">
        <f t="shared" si="45"/>
        <v>33.312666666666665</v>
      </c>
      <c r="K251" s="6">
        <f t="shared" si="46"/>
        <v>-118.17483333333334</v>
      </c>
      <c r="L251" s="3">
        <v>7</v>
      </c>
      <c r="M251" s="3">
        <v>8</v>
      </c>
      <c r="N251" s="3">
        <v>50</v>
      </c>
      <c r="O251" s="3">
        <v>47.158999999999999</v>
      </c>
      <c r="P251" s="3">
        <v>11.9458</v>
      </c>
      <c r="Q251" s="3">
        <v>2</v>
      </c>
      <c r="R251" s="13">
        <v>33.546700000000001</v>
      </c>
      <c r="S251" s="16">
        <v>9</v>
      </c>
      <c r="U251" s="3">
        <v>9</v>
      </c>
      <c r="V251" s="6">
        <v>4.2850000000000001</v>
      </c>
      <c r="W251" s="3">
        <v>2</v>
      </c>
      <c r="Y251" s="3">
        <v>9</v>
      </c>
      <c r="AA251" s="3">
        <v>9</v>
      </c>
      <c r="AC251" s="3">
        <v>9</v>
      </c>
      <c r="AE251" s="3">
        <v>9</v>
      </c>
      <c r="AG251" s="3">
        <v>9</v>
      </c>
      <c r="AI251" s="3">
        <v>9</v>
      </c>
      <c r="AK251" s="3">
        <v>9</v>
      </c>
      <c r="AM251" s="3">
        <v>9</v>
      </c>
      <c r="AO251" s="3">
        <v>9</v>
      </c>
    </row>
    <row r="252" spans="1:41" x14ac:dyDescent="0.25">
      <c r="A252" s="3" t="s">
        <v>56</v>
      </c>
      <c r="B252" s="3" t="s">
        <v>47</v>
      </c>
      <c r="C252" s="3">
        <v>790</v>
      </c>
      <c r="D252" s="10">
        <v>41376</v>
      </c>
      <c r="E252" s="4">
        <v>2.8472222222222222E-2</v>
      </c>
      <c r="F252" s="10">
        <v>41376</v>
      </c>
      <c r="G252" s="5"/>
      <c r="H252" s="6">
        <f t="shared" si="43"/>
        <v>33.311999999999998</v>
      </c>
      <c r="I252" s="6">
        <f t="shared" si="44"/>
        <v>-118.1835</v>
      </c>
      <c r="J252" s="6">
        <f t="shared" si="45"/>
        <v>33.312666666666665</v>
      </c>
      <c r="K252" s="6">
        <f t="shared" si="46"/>
        <v>-118.17483333333334</v>
      </c>
      <c r="L252" s="3">
        <v>7</v>
      </c>
      <c r="M252" s="3">
        <v>10</v>
      </c>
      <c r="N252" s="3">
        <v>10</v>
      </c>
      <c r="O252" s="3">
        <v>9.0359999999999996</v>
      </c>
      <c r="P252" s="3">
        <v>14.526899999999999</v>
      </c>
      <c r="Q252" s="3">
        <v>2</v>
      </c>
      <c r="R252" s="13">
        <v>33.544699999999999</v>
      </c>
      <c r="S252" s="16">
        <v>2</v>
      </c>
      <c r="T252" s="13">
        <v>33.547199999999997</v>
      </c>
      <c r="U252" s="3">
        <v>2</v>
      </c>
      <c r="W252" s="3">
        <v>9</v>
      </c>
      <c r="Y252" s="3">
        <v>9</v>
      </c>
      <c r="AA252" s="3">
        <v>9</v>
      </c>
      <c r="AC252" s="3">
        <v>9</v>
      </c>
      <c r="AE252" s="3">
        <v>9</v>
      </c>
      <c r="AG252" s="3">
        <v>9</v>
      </c>
      <c r="AI252" s="3">
        <v>9</v>
      </c>
      <c r="AK252" s="3">
        <v>9</v>
      </c>
      <c r="AM252" s="3">
        <v>9</v>
      </c>
      <c r="AO252" s="3">
        <v>9</v>
      </c>
    </row>
    <row r="253" spans="1:41" x14ac:dyDescent="0.25">
      <c r="A253" s="3" t="s">
        <v>56</v>
      </c>
      <c r="B253" s="3" t="s">
        <v>47</v>
      </c>
      <c r="C253" s="3">
        <v>790</v>
      </c>
      <c r="D253" s="10">
        <v>41376</v>
      </c>
      <c r="E253" s="4">
        <v>2.8472222222222222E-2</v>
      </c>
      <c r="F253" s="10">
        <v>41376</v>
      </c>
      <c r="G253" s="5"/>
      <c r="H253" s="6">
        <f t="shared" si="43"/>
        <v>33.311999999999998</v>
      </c>
      <c r="I253" s="6">
        <f t="shared" si="44"/>
        <v>-118.1835</v>
      </c>
      <c r="J253" s="6">
        <f t="shared" si="45"/>
        <v>33.312666666666665</v>
      </c>
      <c r="K253" s="6">
        <f t="shared" si="46"/>
        <v>-118.17483333333334</v>
      </c>
      <c r="L253" s="3">
        <v>7</v>
      </c>
      <c r="M253" s="3">
        <v>11</v>
      </c>
      <c r="N253" s="3">
        <v>10</v>
      </c>
      <c r="O253" s="3">
        <v>8.766</v>
      </c>
      <c r="P253" s="3">
        <v>14.604900000000001</v>
      </c>
      <c r="Q253" s="3">
        <v>2</v>
      </c>
      <c r="R253" s="13">
        <v>33.546500000000002</v>
      </c>
      <c r="S253" s="16">
        <v>9</v>
      </c>
      <c r="U253" s="3">
        <v>9</v>
      </c>
      <c r="V253" s="6">
        <v>6.2690000000000001</v>
      </c>
      <c r="W253" s="3">
        <v>2</v>
      </c>
      <c r="Y253" s="3">
        <v>9</v>
      </c>
      <c r="AA253" s="3">
        <v>9</v>
      </c>
      <c r="AC253" s="3">
        <v>9</v>
      </c>
      <c r="AE253" s="3">
        <v>9</v>
      </c>
      <c r="AG253" s="3">
        <v>9</v>
      </c>
      <c r="AI253" s="3">
        <v>9</v>
      </c>
      <c r="AK253" s="3">
        <v>9</v>
      </c>
      <c r="AM253" s="3">
        <v>9</v>
      </c>
      <c r="AO253" s="3">
        <v>9</v>
      </c>
    </row>
    <row r="254" spans="1:41" x14ac:dyDescent="0.25">
      <c r="A254" s="3" t="s">
        <v>56</v>
      </c>
      <c r="B254" s="3" t="s">
        <v>47</v>
      </c>
      <c r="C254" s="3">
        <v>935</v>
      </c>
      <c r="D254" s="10">
        <v>41376</v>
      </c>
      <c r="E254" s="4">
        <v>0.13541666666666666</v>
      </c>
      <c r="F254" s="10">
        <v>41376</v>
      </c>
      <c r="G254" s="5">
        <v>0.17291666666666669</v>
      </c>
      <c r="H254" s="6">
        <f t="shared" ref="H254:H265" si="47">33+11.56/60</f>
        <v>33.192666666666668</v>
      </c>
      <c r="I254" s="6">
        <f t="shared" ref="I254:I265" si="48">-118-1.37/60</f>
        <v>-118.02283333333334</v>
      </c>
      <c r="J254" s="6">
        <f t="shared" ref="J254:J265" si="49">33+11.34/60</f>
        <v>33.189</v>
      </c>
      <c r="K254" s="6">
        <f t="shared" ref="K254:K265" si="50">-118-1.43/60</f>
        <v>-118.02383333333333</v>
      </c>
      <c r="L254" s="3">
        <v>8</v>
      </c>
      <c r="M254" s="3">
        <v>1</v>
      </c>
      <c r="N254" s="3">
        <v>60</v>
      </c>
      <c r="O254" s="3">
        <v>62.421999999999997</v>
      </c>
      <c r="P254" s="3">
        <v>11.185600000000001</v>
      </c>
      <c r="Q254" s="3">
        <v>2</v>
      </c>
      <c r="R254" s="13">
        <v>33.610900000000001</v>
      </c>
      <c r="S254" s="16">
        <v>9</v>
      </c>
      <c r="U254" s="3">
        <v>9</v>
      </c>
      <c r="V254" s="6">
        <v>3.4279999999999999</v>
      </c>
      <c r="W254" s="3">
        <v>2</v>
      </c>
      <c r="Y254" s="3">
        <v>9</v>
      </c>
      <c r="AA254" s="3">
        <v>9</v>
      </c>
      <c r="AC254" s="3">
        <v>9</v>
      </c>
      <c r="AE254" s="3">
        <v>9</v>
      </c>
      <c r="AG254" s="3">
        <v>9</v>
      </c>
      <c r="AI254" s="3">
        <v>9</v>
      </c>
      <c r="AK254" s="3">
        <v>9</v>
      </c>
      <c r="AM254" s="3">
        <v>9</v>
      </c>
      <c r="AO254" s="3">
        <v>9</v>
      </c>
    </row>
    <row r="255" spans="1:41" x14ac:dyDescent="0.25">
      <c r="A255" s="3" t="s">
        <v>56</v>
      </c>
      <c r="B255" s="3" t="s">
        <v>47</v>
      </c>
      <c r="C255" s="3">
        <v>935</v>
      </c>
      <c r="D255" s="10">
        <v>41376</v>
      </c>
      <c r="E255" s="4">
        <v>0.13541666666666666</v>
      </c>
      <c r="F255" s="10">
        <v>41376</v>
      </c>
      <c r="G255" s="5">
        <v>0.17291666666666669</v>
      </c>
      <c r="H255" s="6">
        <f t="shared" si="47"/>
        <v>33.192666666666668</v>
      </c>
      <c r="I255" s="6">
        <f t="shared" si="48"/>
        <v>-118.02283333333334</v>
      </c>
      <c r="J255" s="6">
        <f t="shared" si="49"/>
        <v>33.189</v>
      </c>
      <c r="K255" s="6">
        <f t="shared" si="50"/>
        <v>-118.02383333333333</v>
      </c>
      <c r="L255" s="3">
        <v>8</v>
      </c>
      <c r="M255" s="3">
        <v>2</v>
      </c>
      <c r="N255" s="3">
        <v>60</v>
      </c>
      <c r="O255" s="3">
        <v>62.392000000000003</v>
      </c>
      <c r="P255" s="3">
        <v>11.1866</v>
      </c>
      <c r="Q255" s="3">
        <v>2</v>
      </c>
      <c r="R255" s="13">
        <v>33.610900000000001</v>
      </c>
      <c r="S255" s="16">
        <v>9</v>
      </c>
      <c r="U255" s="3">
        <v>9</v>
      </c>
      <c r="V255" s="6"/>
      <c r="W255" s="3">
        <v>9</v>
      </c>
      <c r="Y255" s="3">
        <v>9</v>
      </c>
      <c r="AA255" s="3">
        <v>9</v>
      </c>
      <c r="AB255" s="7">
        <v>14.55</v>
      </c>
      <c r="AC255" s="3">
        <v>2</v>
      </c>
      <c r="AD255" s="3">
        <v>0.08</v>
      </c>
      <c r="AE255" s="3">
        <v>2</v>
      </c>
      <c r="AF255" s="3">
        <v>0.15</v>
      </c>
      <c r="AG255" s="3">
        <v>2</v>
      </c>
      <c r="AH255" s="3">
        <v>1.31</v>
      </c>
      <c r="AI255" s="3">
        <v>2</v>
      </c>
      <c r="AJ255" s="3">
        <v>13.5</v>
      </c>
      <c r="AK255" s="3">
        <v>2</v>
      </c>
      <c r="AL255" s="51">
        <v>0.24179999999999999</v>
      </c>
      <c r="AM255" s="52">
        <v>2</v>
      </c>
      <c r="AN255" s="53">
        <v>0.16869999999999999</v>
      </c>
      <c r="AO255" s="53">
        <v>2</v>
      </c>
    </row>
    <row r="256" spans="1:41" x14ac:dyDescent="0.25">
      <c r="A256" s="3" t="s">
        <v>56</v>
      </c>
      <c r="B256" s="3" t="s">
        <v>47</v>
      </c>
      <c r="C256" s="3">
        <v>935</v>
      </c>
      <c r="D256" s="10">
        <v>41376</v>
      </c>
      <c r="E256" s="4">
        <v>0.13541666666666666</v>
      </c>
      <c r="F256" s="10">
        <v>41376</v>
      </c>
      <c r="G256" s="5">
        <v>0.17291666666666669</v>
      </c>
      <c r="H256" s="6">
        <f t="shared" si="47"/>
        <v>33.192666666666668</v>
      </c>
      <c r="I256" s="6">
        <f t="shared" si="48"/>
        <v>-118.02283333333334</v>
      </c>
      <c r="J256" s="6">
        <f t="shared" si="49"/>
        <v>33.189</v>
      </c>
      <c r="K256" s="6">
        <f t="shared" si="50"/>
        <v>-118.02383333333333</v>
      </c>
      <c r="L256" s="3">
        <v>8</v>
      </c>
      <c r="M256" s="3">
        <v>3</v>
      </c>
      <c r="N256" s="3">
        <v>50</v>
      </c>
      <c r="O256" s="3">
        <v>50.674999999999997</v>
      </c>
      <c r="P256" s="3">
        <v>11.5</v>
      </c>
      <c r="Q256" s="3">
        <v>2</v>
      </c>
      <c r="R256" s="13">
        <v>33.589599999999997</v>
      </c>
      <c r="S256" s="16">
        <v>9</v>
      </c>
      <c r="U256" s="3">
        <v>9</v>
      </c>
      <c r="V256" s="6">
        <v>3.7029999999999998</v>
      </c>
      <c r="W256" s="3">
        <v>2</v>
      </c>
      <c r="Y256" s="3">
        <v>9</v>
      </c>
      <c r="AA256" s="3">
        <v>9</v>
      </c>
      <c r="AC256" s="3">
        <v>9</v>
      </c>
      <c r="AD256" s="3"/>
      <c r="AE256" s="3">
        <v>9</v>
      </c>
      <c r="AG256" s="3">
        <v>9</v>
      </c>
      <c r="AH256" s="3"/>
      <c r="AI256" s="3">
        <v>9</v>
      </c>
      <c r="AJ256" s="3"/>
      <c r="AK256" s="3">
        <v>9</v>
      </c>
      <c r="AM256" s="3">
        <v>9</v>
      </c>
      <c r="AO256" s="3">
        <v>9</v>
      </c>
    </row>
    <row r="257" spans="1:41" x14ac:dyDescent="0.25">
      <c r="A257" s="3" t="s">
        <v>56</v>
      </c>
      <c r="B257" s="3" t="s">
        <v>47</v>
      </c>
      <c r="C257" s="3">
        <v>935</v>
      </c>
      <c r="D257" s="10">
        <v>41376</v>
      </c>
      <c r="E257" s="4">
        <v>0.13541666666666666</v>
      </c>
      <c r="F257" s="10">
        <v>41376</v>
      </c>
      <c r="G257" s="5">
        <v>0.17291666666666669</v>
      </c>
      <c r="H257" s="6">
        <f t="shared" si="47"/>
        <v>33.192666666666668</v>
      </c>
      <c r="I257" s="6">
        <f t="shared" si="48"/>
        <v>-118.02283333333334</v>
      </c>
      <c r="J257" s="6">
        <f t="shared" si="49"/>
        <v>33.189</v>
      </c>
      <c r="K257" s="6">
        <f t="shared" si="50"/>
        <v>-118.02383333333333</v>
      </c>
      <c r="L257" s="3">
        <v>8</v>
      </c>
      <c r="M257" s="3">
        <v>4</v>
      </c>
      <c r="N257" s="3">
        <v>50</v>
      </c>
      <c r="O257" s="3">
        <v>50.466000000000001</v>
      </c>
      <c r="P257" s="3">
        <v>11.4793</v>
      </c>
      <c r="Q257" s="3">
        <v>2</v>
      </c>
      <c r="R257" s="13">
        <v>33.587600000000002</v>
      </c>
      <c r="S257" s="16">
        <v>9</v>
      </c>
      <c r="U257" s="3">
        <v>9</v>
      </c>
      <c r="V257" s="6"/>
      <c r="W257" s="3">
        <v>9</v>
      </c>
      <c r="Y257" s="3">
        <v>9</v>
      </c>
      <c r="AA257" s="3">
        <v>9</v>
      </c>
      <c r="AB257" s="7">
        <v>13.29</v>
      </c>
      <c r="AC257" s="3">
        <v>2</v>
      </c>
      <c r="AD257" s="3">
        <v>0.04</v>
      </c>
      <c r="AE257" s="3">
        <v>2</v>
      </c>
      <c r="AF257" s="3">
        <v>0.18</v>
      </c>
      <c r="AG257" s="3">
        <v>2</v>
      </c>
      <c r="AH257" s="3">
        <v>1.1100000000000001</v>
      </c>
      <c r="AI257" s="3">
        <v>2</v>
      </c>
      <c r="AJ257" s="3">
        <v>11.9</v>
      </c>
      <c r="AK257" s="3">
        <v>2</v>
      </c>
      <c r="AM257" s="3">
        <v>9</v>
      </c>
      <c r="AO257" s="3">
        <v>9</v>
      </c>
    </row>
    <row r="258" spans="1:41" x14ac:dyDescent="0.25">
      <c r="A258" s="3" t="s">
        <v>56</v>
      </c>
      <c r="B258" s="3" t="s">
        <v>47</v>
      </c>
      <c r="C258" s="3">
        <v>935</v>
      </c>
      <c r="D258" s="10">
        <v>41376</v>
      </c>
      <c r="E258" s="4">
        <v>0.13541666666666666</v>
      </c>
      <c r="F258" s="10">
        <v>41376</v>
      </c>
      <c r="G258" s="5">
        <v>0.17291666666666669</v>
      </c>
      <c r="H258" s="6">
        <f t="shared" si="47"/>
        <v>33.192666666666668</v>
      </c>
      <c r="I258" s="6">
        <f t="shared" si="48"/>
        <v>-118.02283333333334</v>
      </c>
      <c r="J258" s="6">
        <f t="shared" si="49"/>
        <v>33.189</v>
      </c>
      <c r="K258" s="6">
        <f t="shared" si="50"/>
        <v>-118.02383333333333</v>
      </c>
      <c r="L258" s="3">
        <v>8</v>
      </c>
      <c r="M258" s="3">
        <v>5</v>
      </c>
      <c r="N258" s="3">
        <v>40</v>
      </c>
      <c r="O258" s="3">
        <v>40.511000000000003</v>
      </c>
      <c r="P258" s="3">
        <v>11.7277</v>
      </c>
      <c r="Q258" s="3">
        <v>2</v>
      </c>
      <c r="R258" s="13">
        <v>33.503900000000002</v>
      </c>
      <c r="S258" s="16">
        <v>9</v>
      </c>
      <c r="U258" s="3">
        <v>9</v>
      </c>
      <c r="V258" s="6">
        <v>4.3070000000000004</v>
      </c>
      <c r="W258" s="3">
        <v>2</v>
      </c>
      <c r="Y258" s="3">
        <v>9</v>
      </c>
      <c r="AA258" s="3">
        <v>9</v>
      </c>
      <c r="AC258" s="3">
        <v>9</v>
      </c>
      <c r="AD258" s="3"/>
      <c r="AE258" s="3">
        <v>9</v>
      </c>
      <c r="AG258" s="3">
        <v>9</v>
      </c>
      <c r="AH258" s="3"/>
      <c r="AI258" s="3">
        <v>9</v>
      </c>
      <c r="AJ258" s="3"/>
      <c r="AK258" s="3">
        <v>9</v>
      </c>
      <c r="AM258" s="3">
        <v>9</v>
      </c>
      <c r="AO258" s="3">
        <v>9</v>
      </c>
    </row>
    <row r="259" spans="1:41" x14ac:dyDescent="0.25">
      <c r="A259" s="3" t="s">
        <v>56</v>
      </c>
      <c r="B259" s="3" t="s">
        <v>47</v>
      </c>
      <c r="C259" s="3">
        <v>935</v>
      </c>
      <c r="D259" s="10">
        <v>41376</v>
      </c>
      <c r="E259" s="4">
        <v>0.13541666666666666</v>
      </c>
      <c r="F259" s="10">
        <v>41376</v>
      </c>
      <c r="G259" s="5">
        <v>0.17291666666666669</v>
      </c>
      <c r="H259" s="6">
        <f t="shared" si="47"/>
        <v>33.192666666666668</v>
      </c>
      <c r="I259" s="6">
        <f t="shared" si="48"/>
        <v>-118.02283333333334</v>
      </c>
      <c r="J259" s="6">
        <f t="shared" si="49"/>
        <v>33.189</v>
      </c>
      <c r="K259" s="6">
        <f t="shared" si="50"/>
        <v>-118.02383333333333</v>
      </c>
      <c r="L259" s="3">
        <v>8</v>
      </c>
      <c r="M259" s="3">
        <v>6</v>
      </c>
      <c r="N259" s="3">
        <v>40</v>
      </c>
      <c r="O259" s="3">
        <v>40.262</v>
      </c>
      <c r="P259" s="3">
        <v>11.7316</v>
      </c>
      <c r="Q259" s="3">
        <v>2</v>
      </c>
      <c r="R259" s="13">
        <v>33.503900000000002</v>
      </c>
      <c r="S259" s="16">
        <v>9</v>
      </c>
      <c r="U259" s="3">
        <v>9</v>
      </c>
      <c r="V259" s="6"/>
      <c r="W259" s="3">
        <v>9</v>
      </c>
      <c r="Y259" s="3">
        <v>9</v>
      </c>
      <c r="AA259" s="3">
        <v>9</v>
      </c>
      <c r="AB259" s="7">
        <v>9.39</v>
      </c>
      <c r="AC259" s="3">
        <v>2</v>
      </c>
      <c r="AD259" s="3">
        <v>0.12</v>
      </c>
      <c r="AE259" s="3">
        <v>2</v>
      </c>
      <c r="AF259" s="3">
        <v>0.11</v>
      </c>
      <c r="AG259" s="3">
        <v>2</v>
      </c>
      <c r="AH259" s="3">
        <v>0.92</v>
      </c>
      <c r="AI259" s="3">
        <v>2</v>
      </c>
      <c r="AJ259" s="3">
        <v>8.6999999999999993</v>
      </c>
      <c r="AK259" s="3">
        <v>2</v>
      </c>
      <c r="AM259" s="3">
        <v>9</v>
      </c>
      <c r="AO259" s="3">
        <v>9</v>
      </c>
    </row>
    <row r="260" spans="1:41" x14ac:dyDescent="0.25">
      <c r="A260" s="3" t="s">
        <v>56</v>
      </c>
      <c r="B260" s="3" t="s">
        <v>47</v>
      </c>
      <c r="C260" s="3">
        <v>935</v>
      </c>
      <c r="D260" s="10">
        <v>41376</v>
      </c>
      <c r="E260" s="4">
        <v>0.13541666666666666</v>
      </c>
      <c r="F260" s="10">
        <v>41376</v>
      </c>
      <c r="G260" s="5">
        <v>0.17291666666666669</v>
      </c>
      <c r="H260" s="6">
        <f t="shared" si="47"/>
        <v>33.192666666666668</v>
      </c>
      <c r="I260" s="6">
        <f t="shared" si="48"/>
        <v>-118.02283333333334</v>
      </c>
      <c r="J260" s="6">
        <f t="shared" si="49"/>
        <v>33.189</v>
      </c>
      <c r="K260" s="6">
        <f t="shared" si="50"/>
        <v>-118.02383333333333</v>
      </c>
      <c r="L260" s="3">
        <v>8</v>
      </c>
      <c r="M260" s="3">
        <v>7</v>
      </c>
      <c r="N260" s="3">
        <v>30</v>
      </c>
      <c r="O260" s="3">
        <v>31.11</v>
      </c>
      <c r="P260" s="3">
        <v>12.8797</v>
      </c>
      <c r="Q260" s="3">
        <v>2</v>
      </c>
      <c r="R260" s="13">
        <v>33.519199999999998</v>
      </c>
      <c r="S260" s="16">
        <v>9</v>
      </c>
      <c r="U260" s="3">
        <v>9</v>
      </c>
      <c r="W260" s="3">
        <v>9</v>
      </c>
      <c r="Y260" s="3">
        <v>9</v>
      </c>
      <c r="AA260" s="3">
        <v>9</v>
      </c>
      <c r="AB260" s="7">
        <v>4.1399999999999997</v>
      </c>
      <c r="AC260" s="3">
        <v>2</v>
      </c>
      <c r="AD260" s="3">
        <v>0.27</v>
      </c>
      <c r="AE260" s="3">
        <v>2</v>
      </c>
      <c r="AF260" s="3">
        <v>0.19</v>
      </c>
      <c r="AG260" s="3">
        <v>2</v>
      </c>
      <c r="AH260" s="3">
        <v>0.59</v>
      </c>
      <c r="AI260" s="3">
        <v>2</v>
      </c>
      <c r="AJ260" s="3">
        <v>5.4</v>
      </c>
      <c r="AK260" s="3">
        <v>2</v>
      </c>
      <c r="AL260" s="3">
        <v>1.1736</v>
      </c>
      <c r="AM260" s="3">
        <v>2</v>
      </c>
      <c r="AN260" s="3">
        <v>0.57620000000000005</v>
      </c>
      <c r="AO260" s="3">
        <v>2</v>
      </c>
    </row>
    <row r="261" spans="1:41" x14ac:dyDescent="0.25">
      <c r="A261" s="3" t="s">
        <v>56</v>
      </c>
      <c r="B261" s="3" t="s">
        <v>47</v>
      </c>
      <c r="C261" s="3">
        <v>935</v>
      </c>
      <c r="D261" s="10">
        <v>41376</v>
      </c>
      <c r="E261" s="4">
        <v>0.13541666666666666</v>
      </c>
      <c r="F261" s="10">
        <v>41376</v>
      </c>
      <c r="G261" s="5">
        <v>0.17291666666666669</v>
      </c>
      <c r="H261" s="6">
        <f t="shared" si="47"/>
        <v>33.192666666666668</v>
      </c>
      <c r="I261" s="6">
        <f t="shared" si="48"/>
        <v>-118.02283333333334</v>
      </c>
      <c r="J261" s="6">
        <f t="shared" si="49"/>
        <v>33.189</v>
      </c>
      <c r="K261" s="6">
        <f t="shared" si="50"/>
        <v>-118.02383333333333</v>
      </c>
      <c r="L261" s="3">
        <v>8</v>
      </c>
      <c r="M261" s="3">
        <v>8</v>
      </c>
      <c r="N261" s="3">
        <v>25</v>
      </c>
      <c r="O261" s="3">
        <v>26.390999999999998</v>
      </c>
      <c r="P261" s="3">
        <v>13.9467</v>
      </c>
      <c r="Q261" s="3">
        <v>2</v>
      </c>
      <c r="R261" s="13">
        <v>33.5274</v>
      </c>
      <c r="S261" s="16">
        <v>9</v>
      </c>
      <c r="U261" s="3">
        <v>9</v>
      </c>
      <c r="W261" s="3">
        <v>9</v>
      </c>
      <c r="Y261" s="3">
        <v>9</v>
      </c>
      <c r="AA261" s="3">
        <v>9</v>
      </c>
      <c r="AC261" s="3">
        <v>9</v>
      </c>
      <c r="AD261" s="3"/>
      <c r="AE261" s="3">
        <v>9</v>
      </c>
      <c r="AG261" s="3">
        <v>9</v>
      </c>
      <c r="AH261" s="3"/>
      <c r="AI261" s="3">
        <v>9</v>
      </c>
      <c r="AJ261" s="3"/>
      <c r="AK261" s="3">
        <v>9</v>
      </c>
      <c r="AL261" s="3">
        <v>2.1833</v>
      </c>
      <c r="AM261" s="3">
        <v>2</v>
      </c>
      <c r="AN261" s="3">
        <v>0.9073</v>
      </c>
      <c r="AO261" s="3">
        <v>2</v>
      </c>
    </row>
    <row r="262" spans="1:41" x14ac:dyDescent="0.25">
      <c r="A262" s="3" t="s">
        <v>56</v>
      </c>
      <c r="B262" s="3" t="s">
        <v>47</v>
      </c>
      <c r="C262" s="3">
        <v>935</v>
      </c>
      <c r="D262" s="10">
        <v>41376</v>
      </c>
      <c r="E262" s="4">
        <v>0.13541666666666666</v>
      </c>
      <c r="F262" s="10">
        <v>41376</v>
      </c>
      <c r="G262" s="5">
        <v>0.17291666666666669</v>
      </c>
      <c r="H262" s="6">
        <f t="shared" si="47"/>
        <v>33.192666666666668</v>
      </c>
      <c r="I262" s="6">
        <f t="shared" si="48"/>
        <v>-118.02283333333334</v>
      </c>
      <c r="J262" s="6">
        <f t="shared" si="49"/>
        <v>33.189</v>
      </c>
      <c r="K262" s="6">
        <f t="shared" si="50"/>
        <v>-118.02383333333333</v>
      </c>
      <c r="L262" s="3">
        <v>8</v>
      </c>
      <c r="M262" s="3">
        <v>9</v>
      </c>
      <c r="N262" s="3">
        <v>20</v>
      </c>
      <c r="O262" s="3">
        <v>20.687999999999999</v>
      </c>
      <c r="P262" s="3">
        <v>15.017799999999999</v>
      </c>
      <c r="Q262" s="3">
        <v>2</v>
      </c>
      <c r="R262" s="13">
        <v>33.539299999999997</v>
      </c>
      <c r="S262" s="16">
        <v>9</v>
      </c>
      <c r="U262" s="3">
        <v>9</v>
      </c>
      <c r="V262" s="6">
        <v>6.2210000000000001</v>
      </c>
      <c r="W262" s="3">
        <v>2</v>
      </c>
      <c r="Y262" s="3">
        <v>9</v>
      </c>
      <c r="AA262" s="3">
        <v>9</v>
      </c>
      <c r="AC262" s="3">
        <v>9</v>
      </c>
      <c r="AD262" s="3"/>
      <c r="AE262" s="3">
        <v>9</v>
      </c>
      <c r="AG262" s="3">
        <v>9</v>
      </c>
      <c r="AH262" s="3"/>
      <c r="AI262" s="3">
        <v>9</v>
      </c>
      <c r="AJ262" s="3"/>
      <c r="AK262" s="3">
        <v>9</v>
      </c>
      <c r="AM262" s="3">
        <v>9</v>
      </c>
      <c r="AO262" s="3">
        <v>9</v>
      </c>
    </row>
    <row r="263" spans="1:41" x14ac:dyDescent="0.25">
      <c r="A263" s="3" t="s">
        <v>56</v>
      </c>
      <c r="B263" s="3" t="s">
        <v>47</v>
      </c>
      <c r="C263" s="3">
        <v>935</v>
      </c>
      <c r="D263" s="10">
        <v>41376</v>
      </c>
      <c r="E263" s="4">
        <v>0.13541666666666666</v>
      </c>
      <c r="F263" s="10">
        <v>41376</v>
      </c>
      <c r="G263" s="5">
        <v>0.17291666666666669</v>
      </c>
      <c r="H263" s="6">
        <f t="shared" si="47"/>
        <v>33.192666666666668</v>
      </c>
      <c r="I263" s="6">
        <f t="shared" si="48"/>
        <v>-118.02283333333334</v>
      </c>
      <c r="J263" s="6">
        <f t="shared" si="49"/>
        <v>33.189</v>
      </c>
      <c r="K263" s="6">
        <f t="shared" si="50"/>
        <v>-118.02383333333333</v>
      </c>
      <c r="L263" s="3">
        <v>8</v>
      </c>
      <c r="M263" s="3">
        <v>10</v>
      </c>
      <c r="N263" s="3">
        <v>20</v>
      </c>
      <c r="O263" s="3">
        <v>20.318000000000001</v>
      </c>
      <c r="P263" s="3">
        <v>15.0428</v>
      </c>
      <c r="Q263" s="3">
        <v>2</v>
      </c>
      <c r="R263" s="13">
        <v>33.538400000000003</v>
      </c>
      <c r="S263" s="16">
        <v>9</v>
      </c>
      <c r="U263" s="3">
        <v>9</v>
      </c>
      <c r="W263" s="3">
        <v>9</v>
      </c>
      <c r="Y263" s="3">
        <v>9</v>
      </c>
      <c r="AA263" s="3">
        <v>9</v>
      </c>
      <c r="AB263" s="7">
        <v>0.01</v>
      </c>
      <c r="AC263" s="3">
        <v>2</v>
      </c>
      <c r="AD263" s="3">
        <v>0.08</v>
      </c>
      <c r="AE263" s="3">
        <v>2</v>
      </c>
      <c r="AF263" s="3">
        <v>0.2</v>
      </c>
      <c r="AG263" s="3">
        <v>2</v>
      </c>
      <c r="AH263" s="3">
        <v>0.28999999999999998</v>
      </c>
      <c r="AI263" s="3">
        <v>2</v>
      </c>
      <c r="AJ263" s="3">
        <v>2.2999999999999998</v>
      </c>
      <c r="AK263" s="3">
        <v>2</v>
      </c>
      <c r="AL263" s="3">
        <v>0.95589999999999997</v>
      </c>
      <c r="AM263" s="3">
        <v>2</v>
      </c>
      <c r="AN263" s="3">
        <v>0.22489999999999999</v>
      </c>
      <c r="AO263" s="3">
        <v>2</v>
      </c>
    </row>
    <row r="264" spans="1:41" x14ac:dyDescent="0.25">
      <c r="A264" s="3" t="s">
        <v>56</v>
      </c>
      <c r="B264" s="3" t="s">
        <v>47</v>
      </c>
      <c r="C264" s="3">
        <v>935</v>
      </c>
      <c r="D264" s="10">
        <v>41376</v>
      </c>
      <c r="E264" s="4">
        <v>0.13541666666666666</v>
      </c>
      <c r="F264" s="10">
        <v>41376</v>
      </c>
      <c r="G264" s="5">
        <v>0.17291666666666669</v>
      </c>
      <c r="H264" s="6">
        <f t="shared" si="47"/>
        <v>33.192666666666668</v>
      </c>
      <c r="I264" s="6">
        <f t="shared" si="48"/>
        <v>-118.02283333333334</v>
      </c>
      <c r="J264" s="6">
        <f t="shared" si="49"/>
        <v>33.189</v>
      </c>
      <c r="K264" s="6">
        <f t="shared" si="50"/>
        <v>-118.02383333333333</v>
      </c>
      <c r="L264" s="3">
        <v>8</v>
      </c>
      <c r="M264" s="3">
        <v>11</v>
      </c>
      <c r="N264" s="3">
        <v>10</v>
      </c>
      <c r="O264" s="3">
        <v>9.4450000000000003</v>
      </c>
      <c r="P264" s="3">
        <v>15.5082</v>
      </c>
      <c r="Q264" s="3">
        <v>2</v>
      </c>
      <c r="R264" s="13">
        <v>33.548000000000002</v>
      </c>
      <c r="S264" s="16">
        <v>9</v>
      </c>
      <c r="U264" s="3">
        <v>9</v>
      </c>
      <c r="W264" s="3">
        <v>9</v>
      </c>
      <c r="Y264" s="3">
        <v>9</v>
      </c>
      <c r="AA264" s="3">
        <v>9</v>
      </c>
      <c r="AB264" s="7">
        <v>0</v>
      </c>
      <c r="AC264" s="3">
        <v>2</v>
      </c>
      <c r="AD264" s="3">
        <v>0</v>
      </c>
      <c r="AE264" s="3">
        <v>2</v>
      </c>
      <c r="AF264" s="3">
        <v>7.0000000000000007E-2</v>
      </c>
      <c r="AG264" s="3">
        <v>2</v>
      </c>
      <c r="AH264" s="3">
        <v>0.27</v>
      </c>
      <c r="AI264" s="3">
        <v>2</v>
      </c>
      <c r="AJ264" s="3">
        <v>2</v>
      </c>
      <c r="AK264" s="3">
        <v>2</v>
      </c>
      <c r="AM264" s="3">
        <v>9</v>
      </c>
      <c r="AO264" s="3">
        <v>9</v>
      </c>
    </row>
    <row r="265" spans="1:41" x14ac:dyDescent="0.25">
      <c r="A265" s="3" t="s">
        <v>56</v>
      </c>
      <c r="B265" s="3" t="s">
        <v>47</v>
      </c>
      <c r="C265" s="3">
        <v>935</v>
      </c>
      <c r="D265" s="10">
        <v>41376</v>
      </c>
      <c r="E265" s="4">
        <v>0.13541666666666666</v>
      </c>
      <c r="F265" s="10">
        <v>41376</v>
      </c>
      <c r="G265" s="5">
        <v>0.17291666666666669</v>
      </c>
      <c r="H265" s="6">
        <f t="shared" si="47"/>
        <v>33.192666666666668</v>
      </c>
      <c r="I265" s="6">
        <f t="shared" si="48"/>
        <v>-118.02283333333334</v>
      </c>
      <c r="J265" s="6">
        <f t="shared" si="49"/>
        <v>33.189</v>
      </c>
      <c r="K265" s="6">
        <f t="shared" si="50"/>
        <v>-118.02383333333333</v>
      </c>
      <c r="L265" s="3">
        <v>8</v>
      </c>
      <c r="M265" s="3">
        <v>12</v>
      </c>
      <c r="N265" s="3">
        <v>10</v>
      </c>
      <c r="O265" s="3">
        <v>9.6460000000000008</v>
      </c>
      <c r="P265" s="3">
        <v>15.3674</v>
      </c>
      <c r="Q265" s="3">
        <v>2</v>
      </c>
      <c r="R265" s="13">
        <v>33.549700000000001</v>
      </c>
      <c r="S265" s="16">
        <v>9</v>
      </c>
      <c r="U265" s="3">
        <v>9</v>
      </c>
      <c r="W265" s="3">
        <v>9</v>
      </c>
      <c r="Y265" s="3">
        <v>9</v>
      </c>
      <c r="AA265" s="3">
        <v>9</v>
      </c>
      <c r="AC265" s="3">
        <v>9</v>
      </c>
      <c r="AE265" s="3">
        <v>9</v>
      </c>
      <c r="AG265" s="3">
        <v>9</v>
      </c>
      <c r="AI265" s="3">
        <v>9</v>
      </c>
      <c r="AK265" s="3">
        <v>9</v>
      </c>
      <c r="AL265" s="3">
        <v>0.56699999999999995</v>
      </c>
      <c r="AM265" s="3">
        <v>2</v>
      </c>
      <c r="AN265" s="3">
        <v>0.1694</v>
      </c>
      <c r="AO265" s="3">
        <v>2</v>
      </c>
    </row>
    <row r="266" spans="1:41" x14ac:dyDescent="0.25">
      <c r="A266" s="3" t="s">
        <v>56</v>
      </c>
      <c r="B266" s="3" t="s">
        <v>47</v>
      </c>
      <c r="C266" s="3">
        <v>935</v>
      </c>
      <c r="D266" s="10">
        <v>41376</v>
      </c>
      <c r="E266" s="4">
        <v>0.24374999999999999</v>
      </c>
      <c r="F266" s="10">
        <v>41376</v>
      </c>
      <c r="G266" s="5">
        <v>0.27777777777777779</v>
      </c>
      <c r="H266" s="6">
        <f t="shared" ref="H266:H273" si="51">33+11.58/60</f>
        <v>33.192999999999998</v>
      </c>
      <c r="I266" s="6">
        <f t="shared" ref="I266:I273" si="52">-118-1.34/60</f>
        <v>-118.02233333333334</v>
      </c>
      <c r="J266" s="6">
        <f t="shared" ref="J266:J273" si="53">33+11.7/60</f>
        <v>33.195</v>
      </c>
      <c r="K266" s="6">
        <f t="shared" ref="K266:K273" si="54">-118-1.37/60</f>
        <v>-118.02283333333334</v>
      </c>
      <c r="L266" s="3">
        <v>9</v>
      </c>
      <c r="M266" s="3">
        <v>1</v>
      </c>
      <c r="N266" s="3">
        <v>60</v>
      </c>
      <c r="O266" s="3">
        <v>60.371000000000002</v>
      </c>
      <c r="P266" s="3">
        <v>10.859</v>
      </c>
      <c r="Q266" s="3">
        <v>2</v>
      </c>
      <c r="R266" s="13">
        <v>33.658499999999997</v>
      </c>
      <c r="S266" s="16">
        <v>9</v>
      </c>
      <c r="U266" s="3">
        <v>9</v>
      </c>
      <c r="V266" s="6">
        <v>3.2909999999999999</v>
      </c>
      <c r="W266" s="3">
        <v>2</v>
      </c>
      <c r="Y266" s="3">
        <v>9</v>
      </c>
      <c r="AA266" s="3">
        <v>9</v>
      </c>
      <c r="AC266" s="3">
        <v>9</v>
      </c>
      <c r="AE266" s="3">
        <v>9</v>
      </c>
      <c r="AG266" s="3">
        <v>9</v>
      </c>
      <c r="AI266" s="3">
        <v>9</v>
      </c>
      <c r="AK266" s="3">
        <v>9</v>
      </c>
      <c r="AM266" s="3">
        <v>9</v>
      </c>
      <c r="AO266" s="3">
        <v>9</v>
      </c>
    </row>
    <row r="267" spans="1:41" x14ac:dyDescent="0.25">
      <c r="A267" s="3" t="s">
        <v>56</v>
      </c>
      <c r="B267" s="3" t="s">
        <v>47</v>
      </c>
      <c r="C267" s="3">
        <v>935</v>
      </c>
      <c r="D267" s="10">
        <v>41376</v>
      </c>
      <c r="E267" s="4">
        <v>0.24374999999999999</v>
      </c>
      <c r="F267" s="10">
        <v>41376</v>
      </c>
      <c r="G267" s="5">
        <v>0.27777777777777779</v>
      </c>
      <c r="H267" s="6">
        <f t="shared" si="51"/>
        <v>33.192999999999998</v>
      </c>
      <c r="I267" s="6">
        <f t="shared" si="52"/>
        <v>-118.02233333333334</v>
      </c>
      <c r="J267" s="6">
        <f t="shared" si="53"/>
        <v>33.195</v>
      </c>
      <c r="K267" s="6">
        <f t="shared" si="54"/>
        <v>-118.02283333333334</v>
      </c>
      <c r="L267" s="3">
        <v>9</v>
      </c>
      <c r="M267" s="3">
        <v>2</v>
      </c>
      <c r="N267" s="3">
        <v>60</v>
      </c>
      <c r="O267" s="3">
        <v>60.959000000000003</v>
      </c>
      <c r="P267" s="3">
        <v>10.849399999999999</v>
      </c>
      <c r="Q267" s="3">
        <v>2</v>
      </c>
      <c r="R267" s="13">
        <v>33.658700000000003</v>
      </c>
      <c r="S267" s="16">
        <v>9</v>
      </c>
      <c r="U267" s="3">
        <v>9</v>
      </c>
      <c r="V267" s="6"/>
      <c r="W267" s="3">
        <v>9</v>
      </c>
      <c r="Y267" s="3">
        <v>9</v>
      </c>
      <c r="AA267" s="3">
        <v>9</v>
      </c>
      <c r="AB267" s="7">
        <v>14.7</v>
      </c>
      <c r="AC267" s="3">
        <v>2</v>
      </c>
      <c r="AD267" s="7">
        <v>0.04</v>
      </c>
      <c r="AE267" s="3">
        <v>2</v>
      </c>
      <c r="AF267" s="3">
        <v>0.25</v>
      </c>
      <c r="AG267" s="3">
        <v>2</v>
      </c>
      <c r="AH267" s="7">
        <v>1.33</v>
      </c>
      <c r="AI267" s="3">
        <v>2</v>
      </c>
      <c r="AJ267" s="7">
        <v>14.3</v>
      </c>
      <c r="AK267" s="3">
        <v>2</v>
      </c>
      <c r="AL267" s="3">
        <v>0.1447</v>
      </c>
      <c r="AM267" s="3">
        <v>2</v>
      </c>
      <c r="AN267" s="3">
        <v>0.13439999999999999</v>
      </c>
      <c r="AO267" s="3">
        <v>2</v>
      </c>
    </row>
    <row r="268" spans="1:41" x14ac:dyDescent="0.25">
      <c r="A268" s="3" t="s">
        <v>56</v>
      </c>
      <c r="B268" s="3" t="s">
        <v>47</v>
      </c>
      <c r="C268" s="3">
        <v>935</v>
      </c>
      <c r="D268" s="10">
        <v>41376</v>
      </c>
      <c r="E268" s="4">
        <v>0.24374999999999999</v>
      </c>
      <c r="F268" s="10">
        <v>41376</v>
      </c>
      <c r="G268" s="5">
        <v>0.27777777777777779</v>
      </c>
      <c r="H268" s="6">
        <f t="shared" si="51"/>
        <v>33.192999999999998</v>
      </c>
      <c r="I268" s="6">
        <f t="shared" si="52"/>
        <v>-118.02233333333334</v>
      </c>
      <c r="J268" s="6">
        <f t="shared" si="53"/>
        <v>33.195</v>
      </c>
      <c r="K268" s="6">
        <f t="shared" si="54"/>
        <v>-118.02283333333334</v>
      </c>
      <c r="L268" s="3">
        <v>9</v>
      </c>
      <c r="M268" s="3">
        <v>3</v>
      </c>
      <c r="N268" s="3">
        <v>50</v>
      </c>
      <c r="O268" s="3">
        <v>50.171999999999997</v>
      </c>
      <c r="P268" s="3">
        <v>11.246499999999999</v>
      </c>
      <c r="Q268" s="3">
        <v>2</v>
      </c>
      <c r="R268" s="13">
        <v>33.6038</v>
      </c>
      <c r="S268" s="16">
        <v>9</v>
      </c>
      <c r="U268" s="3">
        <v>9</v>
      </c>
      <c r="V268" s="6">
        <v>3.6219999999999999</v>
      </c>
      <c r="W268" s="3">
        <v>2</v>
      </c>
      <c r="Y268" s="3">
        <v>9</v>
      </c>
      <c r="AA268" s="3">
        <v>9</v>
      </c>
      <c r="AC268" s="3">
        <v>9</v>
      </c>
      <c r="AE268" s="3">
        <v>9</v>
      </c>
      <c r="AG268" s="3">
        <v>9</v>
      </c>
      <c r="AI268" s="3">
        <v>9</v>
      </c>
      <c r="AK268" s="3">
        <v>9</v>
      </c>
      <c r="AM268" s="3">
        <v>9</v>
      </c>
      <c r="AO268" s="3">
        <v>9</v>
      </c>
    </row>
    <row r="269" spans="1:41" x14ac:dyDescent="0.25">
      <c r="A269" s="3" t="s">
        <v>56</v>
      </c>
      <c r="B269" s="3" t="s">
        <v>47</v>
      </c>
      <c r="C269" s="3">
        <v>935</v>
      </c>
      <c r="D269" s="10">
        <v>41376</v>
      </c>
      <c r="E269" s="4">
        <v>0.24374999999999999</v>
      </c>
      <c r="F269" s="10">
        <v>41376</v>
      </c>
      <c r="G269" s="5">
        <v>0.27777777777777779</v>
      </c>
      <c r="H269" s="6">
        <f t="shared" si="51"/>
        <v>33.192999999999998</v>
      </c>
      <c r="I269" s="6">
        <f t="shared" si="52"/>
        <v>-118.02233333333334</v>
      </c>
      <c r="J269" s="6">
        <f t="shared" si="53"/>
        <v>33.195</v>
      </c>
      <c r="K269" s="6">
        <f t="shared" si="54"/>
        <v>-118.02283333333334</v>
      </c>
      <c r="L269" s="3">
        <v>9</v>
      </c>
      <c r="M269" s="3">
        <v>4</v>
      </c>
      <c r="N269" s="3">
        <v>50</v>
      </c>
      <c r="O269" s="3">
        <v>50.188000000000002</v>
      </c>
      <c r="P269" s="3">
        <v>11.2475</v>
      </c>
      <c r="Q269" s="3">
        <v>2</v>
      </c>
      <c r="R269" s="13">
        <v>33.6036</v>
      </c>
      <c r="S269" s="16">
        <v>9</v>
      </c>
      <c r="U269" s="3">
        <v>9</v>
      </c>
      <c r="V269" s="6"/>
      <c r="W269" s="3">
        <v>9</v>
      </c>
      <c r="Y269" s="3">
        <v>9</v>
      </c>
      <c r="AA269" s="3">
        <v>9</v>
      </c>
      <c r="AB269" s="7">
        <v>13.99</v>
      </c>
      <c r="AC269" s="3">
        <v>2</v>
      </c>
      <c r="AD269" s="7">
        <v>0.13</v>
      </c>
      <c r="AE269" s="3">
        <v>2</v>
      </c>
      <c r="AF269" s="3">
        <v>0.24</v>
      </c>
      <c r="AG269" s="3">
        <v>2</v>
      </c>
      <c r="AH269" s="7">
        <v>1.23</v>
      </c>
      <c r="AI269" s="3">
        <v>2</v>
      </c>
      <c r="AJ269" s="7">
        <v>13</v>
      </c>
      <c r="AK269" s="3">
        <v>2</v>
      </c>
      <c r="AM269" s="3">
        <v>9</v>
      </c>
      <c r="AO269" s="3">
        <v>9</v>
      </c>
    </row>
    <row r="270" spans="1:41" x14ac:dyDescent="0.25">
      <c r="A270" s="3" t="s">
        <v>56</v>
      </c>
      <c r="B270" s="3" t="s">
        <v>47</v>
      </c>
      <c r="C270" s="3">
        <v>935</v>
      </c>
      <c r="D270" s="10">
        <v>41376</v>
      </c>
      <c r="E270" s="4">
        <v>0.24374999999999999</v>
      </c>
      <c r="F270" s="10">
        <v>41376</v>
      </c>
      <c r="G270" s="5">
        <v>0.27777777777777779</v>
      </c>
      <c r="H270" s="6">
        <f t="shared" si="51"/>
        <v>33.192999999999998</v>
      </c>
      <c r="I270" s="6">
        <f t="shared" si="52"/>
        <v>-118.02233333333334</v>
      </c>
      <c r="J270" s="6">
        <f t="shared" si="53"/>
        <v>33.195</v>
      </c>
      <c r="K270" s="6">
        <f t="shared" si="54"/>
        <v>-118.02283333333334</v>
      </c>
      <c r="L270" s="3">
        <v>9</v>
      </c>
      <c r="M270" s="3">
        <v>9</v>
      </c>
      <c r="N270" s="3">
        <v>20</v>
      </c>
      <c r="O270" s="3">
        <v>20.382000000000001</v>
      </c>
      <c r="P270" s="3">
        <v>14.7218</v>
      </c>
      <c r="Q270" s="3">
        <v>2</v>
      </c>
      <c r="R270" s="13">
        <v>33.533299999999997</v>
      </c>
      <c r="S270" s="16">
        <v>9</v>
      </c>
      <c r="U270" s="3">
        <v>9</v>
      </c>
      <c r="V270" s="6">
        <v>6.4550000000000001</v>
      </c>
      <c r="W270" s="3">
        <v>2</v>
      </c>
      <c r="Y270" s="3">
        <v>9</v>
      </c>
      <c r="AA270" s="3">
        <v>9</v>
      </c>
      <c r="AC270" s="3">
        <v>9</v>
      </c>
      <c r="AE270" s="3">
        <v>9</v>
      </c>
      <c r="AG270" s="3">
        <v>9</v>
      </c>
      <c r="AI270" s="3">
        <v>9</v>
      </c>
      <c r="AK270" s="3">
        <v>9</v>
      </c>
      <c r="AM270" s="3">
        <v>9</v>
      </c>
      <c r="AO270" s="3">
        <v>9</v>
      </c>
    </row>
    <row r="271" spans="1:41" x14ac:dyDescent="0.25">
      <c r="A271" s="3" t="s">
        <v>56</v>
      </c>
      <c r="B271" s="3" t="s">
        <v>47</v>
      </c>
      <c r="C271" s="3">
        <v>935</v>
      </c>
      <c r="D271" s="10">
        <v>41376</v>
      </c>
      <c r="E271" s="4">
        <v>0.24374999999999999</v>
      </c>
      <c r="F271" s="10">
        <v>41376</v>
      </c>
      <c r="G271" s="5">
        <v>0.27777777777777779</v>
      </c>
      <c r="H271" s="6">
        <f t="shared" si="51"/>
        <v>33.192999999999998</v>
      </c>
      <c r="I271" s="6">
        <f t="shared" si="52"/>
        <v>-118.02233333333334</v>
      </c>
      <c r="J271" s="6">
        <f t="shared" si="53"/>
        <v>33.195</v>
      </c>
      <c r="K271" s="6">
        <f t="shared" si="54"/>
        <v>-118.02283333333334</v>
      </c>
      <c r="L271" s="3">
        <v>9</v>
      </c>
      <c r="M271" s="3">
        <v>10</v>
      </c>
      <c r="N271" s="3">
        <v>20</v>
      </c>
      <c r="O271" s="3">
        <v>20.782</v>
      </c>
      <c r="P271" s="3">
        <v>14.678900000000001</v>
      </c>
      <c r="Q271" s="3">
        <v>2</v>
      </c>
      <c r="R271" s="13">
        <v>33.536200000000001</v>
      </c>
      <c r="S271" s="16">
        <v>9</v>
      </c>
      <c r="U271" s="3">
        <v>9</v>
      </c>
      <c r="W271" s="3">
        <v>9</v>
      </c>
      <c r="Y271" s="3">
        <v>9</v>
      </c>
      <c r="AA271" s="3">
        <v>9</v>
      </c>
      <c r="AB271" s="7">
        <v>0.17</v>
      </c>
      <c r="AC271" s="3">
        <v>2</v>
      </c>
      <c r="AD271" s="7">
        <v>7.0000000000000007E-2</v>
      </c>
      <c r="AE271" s="3">
        <v>2</v>
      </c>
      <c r="AF271" s="3">
        <v>0.2</v>
      </c>
      <c r="AG271" s="3">
        <v>2</v>
      </c>
      <c r="AH271" s="7">
        <v>0.31</v>
      </c>
      <c r="AI271" s="3">
        <v>2</v>
      </c>
      <c r="AJ271" s="7">
        <v>2.6</v>
      </c>
      <c r="AK271" s="3">
        <v>2</v>
      </c>
      <c r="AL271" s="3">
        <v>1.4155</v>
      </c>
      <c r="AM271" s="3">
        <v>2</v>
      </c>
      <c r="AN271" s="3">
        <v>0.45569999999999999</v>
      </c>
      <c r="AO271" s="3">
        <v>2</v>
      </c>
    </row>
    <row r="272" spans="1:41" x14ac:dyDescent="0.25">
      <c r="A272" s="3" t="s">
        <v>56</v>
      </c>
      <c r="B272" s="3" t="s">
        <v>47</v>
      </c>
      <c r="C272" s="3">
        <v>935</v>
      </c>
      <c r="D272" s="10">
        <v>41376</v>
      </c>
      <c r="E272" s="4">
        <v>0.24374999999999999</v>
      </c>
      <c r="F272" s="10">
        <v>41376</v>
      </c>
      <c r="G272" s="5">
        <v>0.27777777777777779</v>
      </c>
      <c r="H272" s="6">
        <f t="shared" si="51"/>
        <v>33.192999999999998</v>
      </c>
      <c r="I272" s="6">
        <f t="shared" si="52"/>
        <v>-118.02233333333334</v>
      </c>
      <c r="J272" s="6">
        <f t="shared" si="53"/>
        <v>33.195</v>
      </c>
      <c r="K272" s="6">
        <f t="shared" si="54"/>
        <v>-118.02283333333334</v>
      </c>
      <c r="L272" s="3">
        <v>9</v>
      </c>
      <c r="M272" s="3">
        <v>11</v>
      </c>
      <c r="N272" s="3">
        <v>10</v>
      </c>
      <c r="O272" s="3">
        <v>10.784000000000001</v>
      </c>
      <c r="P272" s="3">
        <v>15.478400000000001</v>
      </c>
      <c r="Q272" s="3">
        <v>2</v>
      </c>
      <c r="R272" s="13">
        <v>33.551099999999998</v>
      </c>
      <c r="S272" s="16">
        <v>9</v>
      </c>
      <c r="U272" s="3">
        <v>9</v>
      </c>
      <c r="W272" s="3">
        <v>9</v>
      </c>
      <c r="Y272" s="3">
        <v>9</v>
      </c>
      <c r="AA272" s="3">
        <v>9</v>
      </c>
      <c r="AB272" s="7">
        <v>0</v>
      </c>
      <c r="AC272" s="3">
        <v>2</v>
      </c>
      <c r="AD272" s="7">
        <v>0</v>
      </c>
      <c r="AE272" s="3">
        <v>2</v>
      </c>
      <c r="AF272" s="3">
        <v>0.06</v>
      </c>
      <c r="AG272" s="3">
        <v>2</v>
      </c>
      <c r="AH272" s="7">
        <v>0.31</v>
      </c>
      <c r="AI272" s="3">
        <v>2</v>
      </c>
      <c r="AJ272" s="7">
        <v>2.4</v>
      </c>
      <c r="AK272" s="3">
        <v>2</v>
      </c>
      <c r="AM272" s="3">
        <v>9</v>
      </c>
      <c r="AO272" s="3">
        <v>9</v>
      </c>
    </row>
    <row r="273" spans="1:41" x14ac:dyDescent="0.25">
      <c r="A273" s="3" t="s">
        <v>56</v>
      </c>
      <c r="B273" s="3" t="s">
        <v>47</v>
      </c>
      <c r="C273" s="3">
        <v>935</v>
      </c>
      <c r="D273" s="10">
        <v>41376</v>
      </c>
      <c r="E273" s="4">
        <v>0.24374999999999999</v>
      </c>
      <c r="F273" s="10">
        <v>41376</v>
      </c>
      <c r="G273" s="5">
        <v>0.27777777777777779</v>
      </c>
      <c r="H273" s="6">
        <f t="shared" si="51"/>
        <v>33.192999999999998</v>
      </c>
      <c r="I273" s="6">
        <f t="shared" si="52"/>
        <v>-118.02233333333334</v>
      </c>
      <c r="J273" s="6">
        <f t="shared" si="53"/>
        <v>33.195</v>
      </c>
      <c r="K273" s="6">
        <f t="shared" si="54"/>
        <v>-118.02283333333334</v>
      </c>
      <c r="L273" s="3">
        <v>9</v>
      </c>
      <c r="M273" s="3">
        <v>12</v>
      </c>
      <c r="N273" s="3">
        <v>10</v>
      </c>
      <c r="O273" s="3">
        <v>10.888</v>
      </c>
      <c r="P273" s="3">
        <v>15.5137</v>
      </c>
      <c r="Q273" s="3">
        <v>2</v>
      </c>
      <c r="R273" s="13">
        <v>33.551900000000003</v>
      </c>
      <c r="S273" s="16">
        <v>9</v>
      </c>
      <c r="U273" s="3">
        <v>9</v>
      </c>
      <c r="W273" s="3">
        <v>9</v>
      </c>
      <c r="Y273" s="3">
        <v>9</v>
      </c>
      <c r="AA273" s="3">
        <v>9</v>
      </c>
      <c r="AC273" s="3">
        <v>9</v>
      </c>
      <c r="AE273" s="3">
        <v>9</v>
      </c>
      <c r="AG273" s="3">
        <v>9</v>
      </c>
      <c r="AI273" s="3">
        <v>9</v>
      </c>
      <c r="AK273" s="3">
        <v>9</v>
      </c>
      <c r="AL273" s="3">
        <v>0.49919999999999998</v>
      </c>
      <c r="AM273" s="3">
        <v>2</v>
      </c>
      <c r="AN273" s="3">
        <v>9.2799999999999994E-2</v>
      </c>
      <c r="AO273" s="3">
        <v>2</v>
      </c>
    </row>
    <row r="274" spans="1:41" x14ac:dyDescent="0.25">
      <c r="A274" s="3" t="s">
        <v>57</v>
      </c>
      <c r="B274" s="3" t="s">
        <v>55</v>
      </c>
      <c r="D274" s="10">
        <v>41544</v>
      </c>
      <c r="E274" s="4">
        <v>0.25625000000000003</v>
      </c>
      <c r="F274" s="10">
        <v>41544</v>
      </c>
      <c r="G274" s="4">
        <v>0.3</v>
      </c>
      <c r="H274" s="6">
        <f t="shared" ref="H274:H282" si="55">32+42.888/60</f>
        <v>32.714799999999997</v>
      </c>
      <c r="I274" s="6">
        <f t="shared" ref="I274:I282" si="56">-118-17.436/60</f>
        <v>-118.2906</v>
      </c>
      <c r="J274" s="6">
        <f t="shared" ref="J274:J282" si="57">32+42.275/60</f>
        <v>32.704583333333332</v>
      </c>
      <c r="K274" s="6">
        <f t="shared" ref="K274:K282" si="58">-118-17.713/60</f>
        <v>-118.29521666666666</v>
      </c>
      <c r="L274" s="3">
        <v>1</v>
      </c>
      <c r="M274" s="3">
        <v>1</v>
      </c>
      <c r="N274" s="3">
        <v>71</v>
      </c>
      <c r="O274" s="3">
        <v>72.430000000000007</v>
      </c>
      <c r="P274" s="3">
        <v>10.284599999999999</v>
      </c>
      <c r="Q274" s="3">
        <v>2</v>
      </c>
      <c r="R274" s="13">
        <v>33.636899999999997</v>
      </c>
      <c r="S274" s="16">
        <v>9</v>
      </c>
      <c r="T274" s="34"/>
      <c r="U274" s="18">
        <v>9</v>
      </c>
      <c r="V274" s="6">
        <v>3.6349999999999998</v>
      </c>
      <c r="W274" s="20">
        <v>2</v>
      </c>
      <c r="X274" s="40"/>
      <c r="Y274" s="20">
        <v>9</v>
      </c>
      <c r="Z274" s="40"/>
      <c r="AA274" s="20">
        <v>9</v>
      </c>
      <c r="AB274" s="21"/>
      <c r="AC274" s="20">
        <v>9</v>
      </c>
      <c r="AD274" s="3"/>
      <c r="AE274" s="20">
        <v>9</v>
      </c>
      <c r="AF274" s="20"/>
      <c r="AG274" s="20">
        <v>9</v>
      </c>
      <c r="AH274" s="21"/>
      <c r="AI274" s="20">
        <v>9</v>
      </c>
      <c r="AJ274" s="21"/>
      <c r="AK274" s="20">
        <v>9</v>
      </c>
      <c r="AL274" s="20"/>
      <c r="AM274" s="20">
        <v>9</v>
      </c>
      <c r="AO274" s="18">
        <v>9</v>
      </c>
    </row>
    <row r="275" spans="1:41" x14ac:dyDescent="0.25">
      <c r="A275" s="3" t="s">
        <v>57</v>
      </c>
      <c r="B275" s="3" t="s">
        <v>55</v>
      </c>
      <c r="D275" s="10">
        <v>41544</v>
      </c>
      <c r="E275" s="4">
        <v>0.25625000000000003</v>
      </c>
      <c r="F275" s="10">
        <v>41544</v>
      </c>
      <c r="G275" s="4">
        <v>0.3</v>
      </c>
      <c r="H275" s="6">
        <f t="shared" si="55"/>
        <v>32.714799999999997</v>
      </c>
      <c r="I275" s="6">
        <f t="shared" si="56"/>
        <v>-118.2906</v>
      </c>
      <c r="J275" s="6">
        <f t="shared" si="57"/>
        <v>32.704583333333332</v>
      </c>
      <c r="K275" s="6">
        <f t="shared" si="58"/>
        <v>-118.29521666666666</v>
      </c>
      <c r="L275" s="3">
        <v>1</v>
      </c>
      <c r="M275" s="3">
        <v>3</v>
      </c>
      <c r="N275" s="3">
        <v>71</v>
      </c>
      <c r="O275" s="3">
        <v>72.875</v>
      </c>
      <c r="P275" s="3">
        <v>10.2864</v>
      </c>
      <c r="Q275" s="3">
        <v>2</v>
      </c>
      <c r="R275" s="13">
        <v>33.637</v>
      </c>
      <c r="S275" s="16">
        <v>3</v>
      </c>
      <c r="T275" s="34">
        <v>33.631900000000002</v>
      </c>
      <c r="U275" s="18">
        <v>2</v>
      </c>
      <c r="V275" s="6"/>
      <c r="W275" s="20">
        <v>9</v>
      </c>
      <c r="X275" s="40"/>
      <c r="Y275" s="20">
        <v>9</v>
      </c>
      <c r="Z275" s="40"/>
      <c r="AA275" s="20">
        <v>9</v>
      </c>
      <c r="AB275" s="21">
        <v>17.55</v>
      </c>
      <c r="AC275" s="20">
        <v>2</v>
      </c>
      <c r="AD275" s="3">
        <v>0.01</v>
      </c>
      <c r="AE275" s="20">
        <v>2</v>
      </c>
      <c r="AF275" s="20">
        <v>0.06</v>
      </c>
      <c r="AG275" s="20">
        <v>2</v>
      </c>
      <c r="AH275" s="21">
        <v>1.4</v>
      </c>
      <c r="AI275" s="20">
        <v>2</v>
      </c>
      <c r="AJ275" s="21">
        <v>16.3</v>
      </c>
      <c r="AK275" s="20">
        <v>2</v>
      </c>
      <c r="AL275" s="20"/>
      <c r="AM275" s="20">
        <v>9</v>
      </c>
      <c r="AO275" s="18">
        <v>9</v>
      </c>
    </row>
    <row r="276" spans="1:41" x14ac:dyDescent="0.25">
      <c r="A276" s="3" t="s">
        <v>57</v>
      </c>
      <c r="B276" s="3" t="s">
        <v>55</v>
      </c>
      <c r="D276" s="10">
        <v>41544</v>
      </c>
      <c r="E276" s="4">
        <v>0.25625000000000003</v>
      </c>
      <c r="F276" s="10">
        <v>41544</v>
      </c>
      <c r="G276" s="4">
        <v>0.3</v>
      </c>
      <c r="H276" s="6">
        <f t="shared" si="55"/>
        <v>32.714799999999997</v>
      </c>
      <c r="I276" s="6">
        <f t="shared" si="56"/>
        <v>-118.2906</v>
      </c>
      <c r="J276" s="6">
        <f t="shared" si="57"/>
        <v>32.704583333333332</v>
      </c>
      <c r="K276" s="6">
        <f t="shared" si="58"/>
        <v>-118.29521666666666</v>
      </c>
      <c r="L276" s="3">
        <v>1</v>
      </c>
      <c r="M276" s="3">
        <v>5</v>
      </c>
      <c r="N276" s="3">
        <v>71</v>
      </c>
      <c r="O276" s="3">
        <v>71.997</v>
      </c>
      <c r="P276" s="3">
        <v>10.297000000000001</v>
      </c>
      <c r="Q276" s="3">
        <v>2</v>
      </c>
      <c r="R276" s="13">
        <v>33.635599999999997</v>
      </c>
      <c r="S276" s="16">
        <v>9</v>
      </c>
      <c r="T276" s="34"/>
      <c r="U276" s="18">
        <v>9</v>
      </c>
      <c r="V276" s="3"/>
      <c r="W276" s="20">
        <v>9</v>
      </c>
      <c r="X276" s="40"/>
      <c r="Y276" s="20">
        <v>9</v>
      </c>
      <c r="Z276" s="40"/>
      <c r="AA276" s="20">
        <v>9</v>
      </c>
      <c r="AB276" s="21"/>
      <c r="AC276" s="20">
        <v>9</v>
      </c>
      <c r="AD276" s="21"/>
      <c r="AE276" s="20">
        <v>9</v>
      </c>
      <c r="AF276" s="20"/>
      <c r="AG276" s="20">
        <v>9</v>
      </c>
      <c r="AH276" s="21"/>
      <c r="AI276" s="20">
        <v>9</v>
      </c>
      <c r="AJ276" s="21"/>
      <c r="AK276" s="20">
        <v>9</v>
      </c>
      <c r="AL276" s="20">
        <v>9.69E-2</v>
      </c>
      <c r="AM276" s="20">
        <v>2</v>
      </c>
      <c r="AO276" s="18">
        <v>9</v>
      </c>
    </row>
    <row r="277" spans="1:41" x14ac:dyDescent="0.25">
      <c r="A277" s="3" t="s">
        <v>57</v>
      </c>
      <c r="B277" s="3" t="s">
        <v>55</v>
      </c>
      <c r="D277" s="10">
        <v>41544</v>
      </c>
      <c r="E277" s="4">
        <v>0.25625000000000003</v>
      </c>
      <c r="F277" s="10">
        <v>41544</v>
      </c>
      <c r="G277" s="4">
        <v>0.3</v>
      </c>
      <c r="H277" s="6">
        <f t="shared" si="55"/>
        <v>32.714799999999997</v>
      </c>
      <c r="I277" s="6">
        <f t="shared" si="56"/>
        <v>-118.2906</v>
      </c>
      <c r="J277" s="6">
        <f t="shared" si="57"/>
        <v>32.704583333333332</v>
      </c>
      <c r="K277" s="6">
        <f t="shared" si="58"/>
        <v>-118.29521666666666</v>
      </c>
      <c r="L277" s="3">
        <v>1</v>
      </c>
      <c r="M277" s="3">
        <v>7</v>
      </c>
      <c r="N277" s="3">
        <v>31</v>
      </c>
      <c r="O277" s="3">
        <v>32.579000000000001</v>
      </c>
      <c r="P277" s="3">
        <v>13.3779</v>
      </c>
      <c r="Q277" s="3">
        <v>2</v>
      </c>
      <c r="R277" s="13">
        <v>33.493699999999997</v>
      </c>
      <c r="S277" s="16">
        <v>9</v>
      </c>
      <c r="T277" s="34"/>
      <c r="U277" s="18">
        <v>9</v>
      </c>
      <c r="V277" s="6">
        <v>5.9240000000000004</v>
      </c>
      <c r="W277" s="20">
        <v>2</v>
      </c>
      <c r="X277" s="40"/>
      <c r="Y277" s="20">
        <v>9</v>
      </c>
      <c r="Z277" s="40"/>
      <c r="AA277" s="20">
        <v>9</v>
      </c>
      <c r="AB277" s="21"/>
      <c r="AC277" s="20">
        <v>9</v>
      </c>
      <c r="AD277" s="21"/>
      <c r="AE277" s="20">
        <v>9</v>
      </c>
      <c r="AF277" s="20"/>
      <c r="AG277" s="20">
        <v>9</v>
      </c>
      <c r="AH277" s="21"/>
      <c r="AI277" s="20">
        <v>9</v>
      </c>
      <c r="AJ277" s="21"/>
      <c r="AK277" s="20">
        <v>9</v>
      </c>
      <c r="AL277" s="20"/>
      <c r="AM277" s="20">
        <v>9</v>
      </c>
      <c r="AO277" s="18">
        <v>9</v>
      </c>
    </row>
    <row r="278" spans="1:41" x14ac:dyDescent="0.25">
      <c r="A278" s="3" t="s">
        <v>57</v>
      </c>
      <c r="B278" s="3" t="s">
        <v>55</v>
      </c>
      <c r="D278" s="10">
        <v>41544</v>
      </c>
      <c r="E278" s="4">
        <v>0.25625000000000003</v>
      </c>
      <c r="F278" s="10">
        <v>41544</v>
      </c>
      <c r="G278" s="4">
        <v>0.3</v>
      </c>
      <c r="H278" s="6">
        <f t="shared" si="55"/>
        <v>32.714799999999997</v>
      </c>
      <c r="I278" s="6">
        <f t="shared" si="56"/>
        <v>-118.2906</v>
      </c>
      <c r="J278" s="6">
        <f t="shared" si="57"/>
        <v>32.704583333333332</v>
      </c>
      <c r="K278" s="6">
        <f t="shared" si="58"/>
        <v>-118.29521666666666</v>
      </c>
      <c r="L278" s="3">
        <v>1</v>
      </c>
      <c r="M278" s="3">
        <v>9</v>
      </c>
      <c r="N278" s="3">
        <v>31</v>
      </c>
      <c r="O278" s="3">
        <v>32.383000000000003</v>
      </c>
      <c r="P278" s="3">
        <v>13.1945</v>
      </c>
      <c r="Q278" s="3">
        <v>2</v>
      </c>
      <c r="R278" s="13">
        <v>33.470700000000001</v>
      </c>
      <c r="S278" s="16">
        <v>4</v>
      </c>
      <c r="T278" s="13">
        <v>33.494799999999998</v>
      </c>
      <c r="U278" s="18">
        <v>2</v>
      </c>
      <c r="V278" s="19"/>
      <c r="W278" s="20">
        <v>9</v>
      </c>
      <c r="X278" s="21"/>
      <c r="Y278" s="20">
        <v>9</v>
      </c>
      <c r="Z278" s="21"/>
      <c r="AA278" s="20">
        <v>9</v>
      </c>
      <c r="AB278" s="21">
        <v>3.4</v>
      </c>
      <c r="AC278" s="20">
        <v>2</v>
      </c>
      <c r="AD278" s="21">
        <v>0.1</v>
      </c>
      <c r="AE278" s="20">
        <v>2</v>
      </c>
      <c r="AF278" s="20">
        <v>0.17</v>
      </c>
      <c r="AG278" s="20">
        <v>2</v>
      </c>
      <c r="AH278" s="21">
        <v>0.56999999999999995</v>
      </c>
      <c r="AI278" s="20">
        <v>2</v>
      </c>
      <c r="AJ278" s="21">
        <v>4.8</v>
      </c>
      <c r="AK278" s="20">
        <v>2</v>
      </c>
      <c r="AL278" s="22"/>
      <c r="AM278" s="20">
        <v>9</v>
      </c>
      <c r="AO278" s="3">
        <v>9</v>
      </c>
    </row>
    <row r="279" spans="1:41" x14ac:dyDescent="0.25">
      <c r="A279" s="3" t="s">
        <v>57</v>
      </c>
      <c r="B279" s="3" t="s">
        <v>55</v>
      </c>
      <c r="D279" s="10">
        <v>41544</v>
      </c>
      <c r="E279" s="4">
        <v>0.25625000000000003</v>
      </c>
      <c r="F279" s="10">
        <v>41544</v>
      </c>
      <c r="G279" s="4">
        <v>0.3</v>
      </c>
      <c r="H279" s="6">
        <f t="shared" si="55"/>
        <v>32.714799999999997</v>
      </c>
      <c r="I279" s="6">
        <f t="shared" si="56"/>
        <v>-118.2906</v>
      </c>
      <c r="J279" s="6">
        <f t="shared" si="57"/>
        <v>32.704583333333332</v>
      </c>
      <c r="K279" s="6">
        <f t="shared" si="58"/>
        <v>-118.29521666666666</v>
      </c>
      <c r="L279" s="3">
        <v>1</v>
      </c>
      <c r="M279" s="3">
        <v>11</v>
      </c>
      <c r="N279" s="3">
        <v>31</v>
      </c>
      <c r="O279" s="3">
        <v>31.553999999999998</v>
      </c>
      <c r="P279" s="3">
        <v>13.349500000000001</v>
      </c>
      <c r="Q279" s="3">
        <v>2</v>
      </c>
      <c r="R279" s="13">
        <v>33.491100000000003</v>
      </c>
      <c r="S279" s="16">
        <v>9</v>
      </c>
      <c r="U279" s="18">
        <v>9</v>
      </c>
      <c r="V279" s="6"/>
      <c r="W279" s="20">
        <v>9</v>
      </c>
      <c r="X279" s="21"/>
      <c r="Y279" s="20">
        <v>9</v>
      </c>
      <c r="Z279" s="21"/>
      <c r="AA279" s="20">
        <v>9</v>
      </c>
      <c r="AB279" s="21"/>
      <c r="AC279" s="20">
        <v>9</v>
      </c>
      <c r="AD279" s="21"/>
      <c r="AE279" s="20">
        <v>9</v>
      </c>
      <c r="AF279" s="20"/>
      <c r="AG279" s="20">
        <v>9</v>
      </c>
      <c r="AH279" s="21"/>
      <c r="AI279" s="20">
        <v>9</v>
      </c>
      <c r="AJ279" s="21"/>
      <c r="AK279" s="20">
        <v>9</v>
      </c>
      <c r="AL279" s="23">
        <v>0.96630000000000005</v>
      </c>
      <c r="AM279" s="20">
        <v>2</v>
      </c>
      <c r="AO279" s="8">
        <v>9</v>
      </c>
    </row>
    <row r="280" spans="1:41" x14ac:dyDescent="0.25">
      <c r="A280" s="3" t="s">
        <v>57</v>
      </c>
      <c r="B280" s="3" t="s">
        <v>55</v>
      </c>
      <c r="D280" s="10">
        <v>41544</v>
      </c>
      <c r="E280" s="4">
        <v>0.25625000000000003</v>
      </c>
      <c r="F280" s="10">
        <v>41544</v>
      </c>
      <c r="G280" s="4">
        <v>0.3</v>
      </c>
      <c r="H280" s="6">
        <f t="shared" si="55"/>
        <v>32.714799999999997</v>
      </c>
      <c r="I280" s="6">
        <f t="shared" si="56"/>
        <v>-118.2906</v>
      </c>
      <c r="J280" s="6">
        <f t="shared" si="57"/>
        <v>32.704583333333332</v>
      </c>
      <c r="K280" s="6">
        <f t="shared" si="58"/>
        <v>-118.29521666666666</v>
      </c>
      <c r="L280" s="3">
        <v>1</v>
      </c>
      <c r="M280" s="3">
        <v>13</v>
      </c>
      <c r="N280" s="3">
        <v>11</v>
      </c>
      <c r="O280" s="3">
        <v>10.798999999999999</v>
      </c>
      <c r="P280" s="3">
        <v>18.368300000000001</v>
      </c>
      <c r="Q280" s="3">
        <v>2</v>
      </c>
      <c r="R280" s="13">
        <v>33.653500000000001</v>
      </c>
      <c r="S280" s="16">
        <v>9</v>
      </c>
      <c r="U280" s="18">
        <v>9</v>
      </c>
      <c r="V280" s="6">
        <v>5.556</v>
      </c>
      <c r="W280" s="18">
        <v>2</v>
      </c>
      <c r="X280" s="24"/>
      <c r="Y280" s="18">
        <v>9</v>
      </c>
      <c r="Z280" s="24"/>
      <c r="AA280" s="18">
        <v>9</v>
      </c>
      <c r="AB280" s="21"/>
      <c r="AC280" s="18">
        <v>9</v>
      </c>
      <c r="AD280" s="21"/>
      <c r="AE280" s="18">
        <v>9</v>
      </c>
      <c r="AF280" s="18"/>
      <c r="AG280" s="18">
        <v>9</v>
      </c>
      <c r="AH280" s="21"/>
      <c r="AI280" s="18">
        <v>9</v>
      </c>
      <c r="AJ280" s="21"/>
      <c r="AK280" s="18">
        <v>9</v>
      </c>
      <c r="AL280" s="25"/>
      <c r="AM280" s="20">
        <v>9</v>
      </c>
      <c r="AO280" s="3">
        <v>9</v>
      </c>
    </row>
    <row r="281" spans="1:41" x14ac:dyDescent="0.25">
      <c r="A281" s="3" t="s">
        <v>57</v>
      </c>
      <c r="B281" s="3" t="s">
        <v>55</v>
      </c>
      <c r="D281" s="10">
        <v>41544</v>
      </c>
      <c r="E281" s="4">
        <v>0.25625000000000003</v>
      </c>
      <c r="F281" s="10">
        <v>41544</v>
      </c>
      <c r="G281" s="4">
        <v>0.3</v>
      </c>
      <c r="H281" s="6">
        <f t="shared" si="55"/>
        <v>32.714799999999997</v>
      </c>
      <c r="I281" s="6">
        <f t="shared" si="56"/>
        <v>-118.2906</v>
      </c>
      <c r="J281" s="6">
        <f t="shared" si="57"/>
        <v>32.704583333333332</v>
      </c>
      <c r="K281" s="6">
        <f t="shared" si="58"/>
        <v>-118.29521666666666</v>
      </c>
      <c r="L281" s="3">
        <v>1</v>
      </c>
      <c r="M281" s="3">
        <v>15</v>
      </c>
      <c r="N281" s="3">
        <v>11</v>
      </c>
      <c r="O281" s="3">
        <v>11.188000000000001</v>
      </c>
      <c r="P281" s="3">
        <v>18.369399999999999</v>
      </c>
      <c r="Q281" s="3">
        <v>2</v>
      </c>
      <c r="R281" s="13">
        <v>33.653199999999998</v>
      </c>
      <c r="S281" s="16">
        <v>4</v>
      </c>
      <c r="T281" s="13">
        <v>33.622500000000002</v>
      </c>
      <c r="U281" s="18">
        <v>2</v>
      </c>
      <c r="V281" s="3"/>
      <c r="W281" s="18">
        <v>9</v>
      </c>
      <c r="X281" s="24"/>
      <c r="Y281" s="18">
        <v>9</v>
      </c>
      <c r="Z281" s="24"/>
      <c r="AA281" s="18">
        <v>9</v>
      </c>
      <c r="AB281" s="21">
        <v>11.35</v>
      </c>
      <c r="AC281" s="18">
        <v>2</v>
      </c>
      <c r="AD281" s="21">
        <v>0.02</v>
      </c>
      <c r="AE281" s="18">
        <v>2</v>
      </c>
      <c r="AF281" s="18">
        <v>0.08</v>
      </c>
      <c r="AG281" s="18">
        <v>2</v>
      </c>
      <c r="AH281" s="21">
        <v>1.04</v>
      </c>
      <c r="AI281" s="18">
        <v>2</v>
      </c>
      <c r="AJ281" s="21">
        <v>11</v>
      </c>
      <c r="AK281" s="18">
        <v>2</v>
      </c>
      <c r="AL281" s="23"/>
      <c r="AM281" s="20">
        <v>9</v>
      </c>
      <c r="AO281" s="3">
        <v>9</v>
      </c>
    </row>
    <row r="282" spans="1:41" x14ac:dyDescent="0.25">
      <c r="A282" s="3" t="s">
        <v>57</v>
      </c>
      <c r="B282" s="3" t="s">
        <v>55</v>
      </c>
      <c r="D282" s="10">
        <v>41544</v>
      </c>
      <c r="E282" s="4">
        <v>0.25625000000000003</v>
      </c>
      <c r="F282" s="10">
        <v>41544</v>
      </c>
      <c r="G282" s="4">
        <v>0.3</v>
      </c>
      <c r="H282" s="6">
        <f t="shared" si="55"/>
        <v>32.714799999999997</v>
      </c>
      <c r="I282" s="6">
        <f t="shared" si="56"/>
        <v>-118.2906</v>
      </c>
      <c r="J282" s="6">
        <f t="shared" si="57"/>
        <v>32.704583333333332</v>
      </c>
      <c r="K282" s="6">
        <f t="shared" si="58"/>
        <v>-118.29521666666666</v>
      </c>
      <c r="L282" s="3">
        <v>1</v>
      </c>
      <c r="M282" s="3">
        <v>17</v>
      </c>
      <c r="N282" s="3">
        <v>11</v>
      </c>
      <c r="O282" s="3">
        <v>10.699</v>
      </c>
      <c r="P282" s="3">
        <v>18.368600000000001</v>
      </c>
      <c r="Q282" s="3">
        <v>2</v>
      </c>
      <c r="R282" s="13">
        <v>33.653300000000002</v>
      </c>
      <c r="S282" s="16">
        <v>9</v>
      </c>
      <c r="U282" s="18">
        <v>9</v>
      </c>
      <c r="V282" s="3"/>
      <c r="W282" s="18">
        <v>9</v>
      </c>
      <c r="X282" s="19"/>
      <c r="Y282" s="18">
        <v>9</v>
      </c>
      <c r="Z282" s="19"/>
      <c r="AA282" s="18">
        <v>9</v>
      </c>
      <c r="AB282" s="21"/>
      <c r="AC282" s="18">
        <v>9</v>
      </c>
      <c r="AD282" s="21"/>
      <c r="AE282" s="18">
        <v>9</v>
      </c>
      <c r="AF282" s="18"/>
      <c r="AG282" s="18">
        <v>9</v>
      </c>
      <c r="AH282" s="21"/>
      <c r="AI282" s="18">
        <v>9</v>
      </c>
      <c r="AJ282" s="21"/>
      <c r="AK282" s="18">
        <v>9</v>
      </c>
      <c r="AL282" s="25">
        <v>0.1694</v>
      </c>
      <c r="AM282" s="20">
        <v>2</v>
      </c>
      <c r="AO282" s="3">
        <v>9</v>
      </c>
    </row>
    <row r="283" spans="1:41" x14ac:dyDescent="0.25">
      <c r="A283" s="3" t="s">
        <v>57</v>
      </c>
      <c r="B283" s="3" t="s">
        <v>55</v>
      </c>
      <c r="C283" s="3">
        <v>1522</v>
      </c>
      <c r="D283" s="10">
        <v>41544</v>
      </c>
      <c r="E283" s="4">
        <v>0.92847222222222225</v>
      </c>
      <c r="F283" s="10">
        <v>41545</v>
      </c>
      <c r="G283" s="4">
        <v>4.3750000000000004E-2</v>
      </c>
      <c r="H283" s="3">
        <f t="shared" ref="H283:H288" si="59">32+59.04/60</f>
        <v>32.984000000000002</v>
      </c>
      <c r="I283" s="6">
        <f t="shared" ref="I283:I288" si="60">-119-46.4/60</f>
        <v>-119.77333333333333</v>
      </c>
      <c r="J283" s="6">
        <f t="shared" ref="J283:J288" si="61">32+58.45/60</f>
        <v>32.974166666666669</v>
      </c>
      <c r="K283" s="6">
        <f t="shared" ref="K283:K288" si="62">-119-47.56/60</f>
        <v>-119.79266666666666</v>
      </c>
      <c r="L283" s="3">
        <v>2</v>
      </c>
      <c r="M283" s="3">
        <v>1</v>
      </c>
      <c r="N283" s="3">
        <v>1371</v>
      </c>
      <c r="O283" s="3">
        <v>1371.4159999999999</v>
      </c>
      <c r="P283" s="3">
        <v>3.9453999999999998</v>
      </c>
      <c r="Q283" s="3">
        <v>2</v>
      </c>
      <c r="R283" s="13">
        <v>34.488500000000002</v>
      </c>
      <c r="S283" s="16">
        <v>2</v>
      </c>
      <c r="T283" s="13">
        <v>34.484099999999998</v>
      </c>
      <c r="U283" s="18">
        <v>2</v>
      </c>
      <c r="V283" s="19"/>
      <c r="W283" s="18">
        <v>9</v>
      </c>
      <c r="X283" s="19"/>
      <c r="Y283" s="18">
        <v>9</v>
      </c>
      <c r="Z283" s="19"/>
      <c r="AA283" s="18">
        <v>9</v>
      </c>
      <c r="AB283" s="21"/>
      <c r="AC283" s="18">
        <v>9</v>
      </c>
      <c r="AD283" s="21"/>
      <c r="AE283" s="18">
        <v>9</v>
      </c>
      <c r="AF283" s="18"/>
      <c r="AG283" s="18">
        <v>9</v>
      </c>
      <c r="AH283" s="21"/>
      <c r="AI283" s="18">
        <v>9</v>
      </c>
      <c r="AJ283" s="21"/>
      <c r="AK283" s="18">
        <v>9</v>
      </c>
      <c r="AL283" s="26"/>
      <c r="AM283" s="18">
        <v>9</v>
      </c>
      <c r="AO283" s="3">
        <v>9</v>
      </c>
    </row>
    <row r="284" spans="1:41" x14ac:dyDescent="0.25">
      <c r="A284" s="3" t="s">
        <v>57</v>
      </c>
      <c r="B284" s="3" t="s">
        <v>55</v>
      </c>
      <c r="C284" s="3">
        <v>1522</v>
      </c>
      <c r="D284" s="10">
        <v>41544</v>
      </c>
      <c r="E284" s="4">
        <v>0.92847222222222225</v>
      </c>
      <c r="F284" s="10">
        <v>41545</v>
      </c>
      <c r="G284" s="4">
        <v>4.3750000000000004E-2</v>
      </c>
      <c r="H284" s="3">
        <f t="shared" si="59"/>
        <v>32.984000000000002</v>
      </c>
      <c r="I284" s="6">
        <f t="shared" si="60"/>
        <v>-119.77333333333333</v>
      </c>
      <c r="J284" s="6">
        <f t="shared" si="61"/>
        <v>32.974166666666669</v>
      </c>
      <c r="K284" s="6">
        <f t="shared" si="62"/>
        <v>-119.79266666666666</v>
      </c>
      <c r="L284" s="3">
        <v>2</v>
      </c>
      <c r="M284" s="3">
        <v>5</v>
      </c>
      <c r="N284" s="3">
        <v>1216</v>
      </c>
      <c r="O284" s="3">
        <v>1219.4280000000001</v>
      </c>
      <c r="P284" s="3">
        <v>3.9853000000000001</v>
      </c>
      <c r="Q284" s="3">
        <v>2</v>
      </c>
      <c r="R284" s="13">
        <v>34.483699999999999</v>
      </c>
      <c r="S284" s="16">
        <v>3</v>
      </c>
      <c r="T284" s="13">
        <v>34.478000000000002</v>
      </c>
      <c r="U284" s="18">
        <v>2</v>
      </c>
      <c r="V284" s="19"/>
      <c r="W284" s="18">
        <v>9</v>
      </c>
      <c r="X284" s="19"/>
      <c r="Y284" s="18">
        <v>9</v>
      </c>
      <c r="Z284" s="19"/>
      <c r="AA284" s="18">
        <v>9</v>
      </c>
      <c r="AB284" s="21"/>
      <c r="AC284" s="18">
        <v>9</v>
      </c>
      <c r="AD284" s="21"/>
      <c r="AE284" s="18">
        <v>9</v>
      </c>
      <c r="AF284" s="18"/>
      <c r="AG284" s="18">
        <v>9</v>
      </c>
      <c r="AH284" s="21"/>
      <c r="AI284" s="18">
        <v>9</v>
      </c>
      <c r="AJ284" s="21"/>
      <c r="AK284" s="18">
        <v>9</v>
      </c>
      <c r="AL284" s="28"/>
      <c r="AM284" s="18">
        <v>9</v>
      </c>
      <c r="AO284" s="3">
        <v>9</v>
      </c>
    </row>
    <row r="285" spans="1:41" x14ac:dyDescent="0.25">
      <c r="A285" s="3" t="s">
        <v>57</v>
      </c>
      <c r="B285" s="3" t="s">
        <v>55</v>
      </c>
      <c r="C285" s="3">
        <v>1522</v>
      </c>
      <c r="D285" s="10">
        <v>41544</v>
      </c>
      <c r="E285" s="4">
        <v>0.92847222222222225</v>
      </c>
      <c r="F285" s="10">
        <v>41545</v>
      </c>
      <c r="G285" s="4">
        <v>4.3750000000000004E-2</v>
      </c>
      <c r="H285" s="3">
        <f t="shared" si="59"/>
        <v>32.984000000000002</v>
      </c>
      <c r="I285" s="6">
        <f t="shared" si="60"/>
        <v>-119.77333333333333</v>
      </c>
      <c r="J285" s="6">
        <f t="shared" si="61"/>
        <v>32.974166666666669</v>
      </c>
      <c r="K285" s="6">
        <f t="shared" si="62"/>
        <v>-119.79266666666666</v>
      </c>
      <c r="L285" s="3">
        <v>2</v>
      </c>
      <c r="M285" s="3">
        <v>9</v>
      </c>
      <c r="N285" s="3">
        <v>1065</v>
      </c>
      <c r="O285" s="3">
        <v>1065.9259999999999</v>
      </c>
      <c r="P285" s="3">
        <v>4.0678999999999998</v>
      </c>
      <c r="Q285" s="3">
        <v>2</v>
      </c>
      <c r="R285" s="13">
        <v>34.475499999999997</v>
      </c>
      <c r="S285" s="16">
        <v>2</v>
      </c>
      <c r="T285" s="13">
        <v>34.470999999999997</v>
      </c>
      <c r="U285" s="18">
        <v>2</v>
      </c>
      <c r="V285" s="19"/>
      <c r="W285" s="18">
        <v>9</v>
      </c>
      <c r="X285" s="24"/>
      <c r="Y285" s="18">
        <v>9</v>
      </c>
      <c r="Z285" s="24"/>
      <c r="AA285" s="18">
        <v>9</v>
      </c>
      <c r="AB285" s="21"/>
      <c r="AC285" s="18">
        <v>9</v>
      </c>
      <c r="AD285" s="21"/>
      <c r="AE285" s="18">
        <v>9</v>
      </c>
      <c r="AF285" s="18"/>
      <c r="AG285" s="18">
        <v>9</v>
      </c>
      <c r="AH285" s="21"/>
      <c r="AI285" s="18">
        <v>9</v>
      </c>
      <c r="AJ285" s="21"/>
      <c r="AK285" s="18">
        <v>9</v>
      </c>
      <c r="AL285" s="26"/>
      <c r="AM285" s="18">
        <v>9</v>
      </c>
      <c r="AO285" s="3">
        <v>9</v>
      </c>
    </row>
    <row r="286" spans="1:41" x14ac:dyDescent="0.25">
      <c r="A286" s="3" t="s">
        <v>57</v>
      </c>
      <c r="B286" s="3" t="s">
        <v>55</v>
      </c>
      <c r="C286" s="3">
        <v>1522</v>
      </c>
      <c r="D286" s="10">
        <v>41544</v>
      </c>
      <c r="E286" s="4">
        <v>0.92847222222222225</v>
      </c>
      <c r="F286" s="10">
        <v>41545</v>
      </c>
      <c r="G286" s="4">
        <v>4.3750000000000004E-2</v>
      </c>
      <c r="H286" s="3">
        <f t="shared" si="59"/>
        <v>32.984000000000002</v>
      </c>
      <c r="I286" s="6">
        <f t="shared" si="60"/>
        <v>-119.77333333333333</v>
      </c>
      <c r="J286" s="6">
        <f t="shared" si="61"/>
        <v>32.974166666666669</v>
      </c>
      <c r="K286" s="6">
        <f t="shared" si="62"/>
        <v>-119.79266666666666</v>
      </c>
      <c r="L286" s="3">
        <v>2</v>
      </c>
      <c r="M286" s="3">
        <v>11</v>
      </c>
      <c r="N286" s="3">
        <v>1065</v>
      </c>
      <c r="O286" s="3">
        <v>1064.56</v>
      </c>
      <c r="P286" s="3">
        <v>4.0683999999999996</v>
      </c>
      <c r="Q286" s="3">
        <v>2</v>
      </c>
      <c r="R286" s="13">
        <v>34.475499999999997</v>
      </c>
      <c r="S286" s="16">
        <v>9</v>
      </c>
      <c r="U286" s="18">
        <v>9</v>
      </c>
      <c r="V286" s="48">
        <v>0.45200000000000001</v>
      </c>
      <c r="W286" s="18">
        <v>2</v>
      </c>
      <c r="X286" s="24"/>
      <c r="Y286" s="18">
        <v>9</v>
      </c>
      <c r="Z286" s="24"/>
      <c r="AA286" s="18">
        <v>9</v>
      </c>
      <c r="AB286" s="21"/>
      <c r="AC286" s="18">
        <v>9</v>
      </c>
      <c r="AD286" s="21"/>
      <c r="AE286" s="18">
        <v>9</v>
      </c>
      <c r="AF286" s="18"/>
      <c r="AG286" s="18">
        <v>9</v>
      </c>
      <c r="AH286" s="21"/>
      <c r="AI286" s="18">
        <v>9</v>
      </c>
      <c r="AJ286" s="21"/>
      <c r="AK286" s="18">
        <v>9</v>
      </c>
      <c r="AL286" s="28"/>
      <c r="AM286" s="18">
        <v>9</v>
      </c>
      <c r="AO286" s="20">
        <v>9</v>
      </c>
    </row>
    <row r="287" spans="1:41" x14ac:dyDescent="0.25">
      <c r="A287" s="3" t="s">
        <v>57</v>
      </c>
      <c r="B287" s="3" t="s">
        <v>55</v>
      </c>
      <c r="C287" s="3">
        <v>1522</v>
      </c>
      <c r="D287" s="10">
        <v>41544</v>
      </c>
      <c r="E287" s="4">
        <v>0.92847222222222225</v>
      </c>
      <c r="F287" s="10">
        <v>41545</v>
      </c>
      <c r="G287" s="4">
        <v>4.3750000000000004E-2</v>
      </c>
      <c r="H287" s="3">
        <f t="shared" si="59"/>
        <v>32.984000000000002</v>
      </c>
      <c r="I287" s="6">
        <f t="shared" si="60"/>
        <v>-119.77333333333333</v>
      </c>
      <c r="J287" s="6">
        <f t="shared" si="61"/>
        <v>32.974166666666669</v>
      </c>
      <c r="K287" s="6">
        <f t="shared" si="62"/>
        <v>-119.79266666666666</v>
      </c>
      <c r="L287" s="3">
        <v>2</v>
      </c>
      <c r="M287" s="3">
        <v>13</v>
      </c>
      <c r="N287" s="3">
        <v>20</v>
      </c>
      <c r="O287" s="3">
        <v>19.434999999999999</v>
      </c>
      <c r="P287" s="3">
        <v>14.5867</v>
      </c>
      <c r="Q287" s="3">
        <v>2</v>
      </c>
      <c r="R287" s="13">
        <v>33.5137</v>
      </c>
      <c r="S287" s="16">
        <v>2</v>
      </c>
      <c r="T287" s="29">
        <v>33.512999999999998</v>
      </c>
      <c r="U287" s="3">
        <v>2</v>
      </c>
      <c r="V287" s="6"/>
      <c r="W287" s="3">
        <v>9</v>
      </c>
      <c r="X287" s="30"/>
      <c r="Y287" s="3">
        <v>9</v>
      </c>
      <c r="Z287" s="30"/>
      <c r="AA287" s="3">
        <v>9</v>
      </c>
      <c r="AB287" s="3"/>
      <c r="AC287" s="3">
        <v>9</v>
      </c>
      <c r="AD287" s="31"/>
      <c r="AE287" s="3">
        <v>9</v>
      </c>
      <c r="AG287" s="3">
        <v>9</v>
      </c>
      <c r="AH287" s="3"/>
      <c r="AI287" s="3">
        <v>9</v>
      </c>
      <c r="AJ287" s="3"/>
      <c r="AK287" s="3">
        <v>9</v>
      </c>
      <c r="AM287" s="3">
        <v>9</v>
      </c>
      <c r="AO287" s="20">
        <v>9</v>
      </c>
    </row>
    <row r="288" spans="1:41" x14ac:dyDescent="0.25">
      <c r="A288" s="3" t="s">
        <v>57</v>
      </c>
      <c r="B288" s="3" t="s">
        <v>55</v>
      </c>
      <c r="C288" s="3">
        <v>1522</v>
      </c>
      <c r="D288" s="10">
        <v>41544</v>
      </c>
      <c r="E288" s="4">
        <v>0.92847222222222225</v>
      </c>
      <c r="F288" s="10">
        <v>41545</v>
      </c>
      <c r="G288" s="4">
        <v>4.3750000000000004E-2</v>
      </c>
      <c r="H288" s="3">
        <f t="shared" si="59"/>
        <v>32.984000000000002</v>
      </c>
      <c r="I288" s="6">
        <f t="shared" si="60"/>
        <v>-119.77333333333333</v>
      </c>
      <c r="J288" s="6">
        <f t="shared" si="61"/>
        <v>32.974166666666669</v>
      </c>
      <c r="K288" s="6">
        <f t="shared" si="62"/>
        <v>-119.79266666666666</v>
      </c>
      <c r="L288" s="3">
        <v>2</v>
      </c>
      <c r="M288" s="3">
        <v>15</v>
      </c>
      <c r="N288" s="3">
        <v>20</v>
      </c>
      <c r="O288" s="3">
        <v>20.556999999999999</v>
      </c>
      <c r="P288" s="3">
        <v>14.586399999999999</v>
      </c>
      <c r="Q288" s="3">
        <v>2</v>
      </c>
      <c r="R288" s="13">
        <v>33.514400000000002</v>
      </c>
      <c r="S288" s="16">
        <v>9</v>
      </c>
      <c r="U288" s="8">
        <v>9</v>
      </c>
      <c r="V288" s="6">
        <v>0.47</v>
      </c>
      <c r="W288" s="8">
        <v>2</v>
      </c>
      <c r="X288" s="32"/>
      <c r="Y288" s="8">
        <v>9</v>
      </c>
      <c r="Z288" s="32"/>
      <c r="AA288" s="8">
        <v>9</v>
      </c>
      <c r="AC288" s="8">
        <v>9</v>
      </c>
      <c r="AD288" s="31"/>
      <c r="AE288" s="8">
        <v>9</v>
      </c>
      <c r="AF288" s="8"/>
      <c r="AG288" s="8">
        <v>9</v>
      </c>
      <c r="AH288" s="31"/>
      <c r="AI288" s="8">
        <v>9</v>
      </c>
      <c r="AJ288" s="31"/>
      <c r="AK288" s="8">
        <v>9</v>
      </c>
      <c r="AM288" s="3">
        <v>9</v>
      </c>
      <c r="AO288" s="20">
        <v>9</v>
      </c>
    </row>
    <row r="289" spans="1:41" x14ac:dyDescent="0.25">
      <c r="A289" s="3" t="s">
        <v>71</v>
      </c>
      <c r="B289" s="3" t="s">
        <v>73</v>
      </c>
      <c r="C289" s="3">
        <v>95</v>
      </c>
      <c r="D289" s="10">
        <v>41753</v>
      </c>
      <c r="E289" s="4">
        <v>0.77013888888888893</v>
      </c>
      <c r="F289" s="10">
        <v>41753</v>
      </c>
      <c r="G289" s="4">
        <v>0.79166666666666663</v>
      </c>
      <c r="H289" s="6">
        <f t="shared" ref="H289:H301" si="63">32+55.7/60</f>
        <v>32.928333333333335</v>
      </c>
      <c r="I289" s="6">
        <f t="shared" ref="I289:I301" si="64">-117-18.84/60</f>
        <v>-117.31399999999999</v>
      </c>
      <c r="J289" s="6">
        <f t="shared" ref="J289:J301" si="65">32+55.65/60</f>
        <v>32.927500000000002</v>
      </c>
      <c r="K289" s="6">
        <f t="shared" ref="K289:K301" si="66">-117-18.87/60</f>
        <v>-117.3145</v>
      </c>
      <c r="L289" s="3">
        <v>1</v>
      </c>
      <c r="M289" s="3">
        <v>1</v>
      </c>
      <c r="N289" s="3">
        <v>88</v>
      </c>
      <c r="O289" s="3">
        <v>88.847999999999999</v>
      </c>
      <c r="P289" s="3">
        <v>9.9776000000000007</v>
      </c>
      <c r="Q289" s="3">
        <v>2</v>
      </c>
      <c r="R289" s="13">
        <v>33.794199999999996</v>
      </c>
      <c r="S289" s="16">
        <v>9</v>
      </c>
      <c r="U289" s="8"/>
      <c r="V289" s="6">
        <v>2.9009999999999998</v>
      </c>
      <c r="W289" s="8"/>
      <c r="X289" s="32"/>
      <c r="Y289" s="8"/>
      <c r="Z289" s="32"/>
      <c r="AA289" s="8"/>
      <c r="AC289" s="8"/>
      <c r="AD289" s="31"/>
      <c r="AE289" s="8"/>
      <c r="AF289" s="8"/>
      <c r="AG289" s="8"/>
      <c r="AH289" s="31"/>
      <c r="AI289" s="8"/>
      <c r="AJ289" s="31"/>
      <c r="AK289" s="8"/>
      <c r="AO289" s="20"/>
    </row>
    <row r="290" spans="1:41" x14ac:dyDescent="0.25">
      <c r="A290" s="3" t="s">
        <v>71</v>
      </c>
      <c r="B290" s="3" t="s">
        <v>73</v>
      </c>
      <c r="C290" s="3">
        <v>95</v>
      </c>
      <c r="D290" s="10">
        <v>41753</v>
      </c>
      <c r="E290" s="4">
        <v>0.77013888888888893</v>
      </c>
      <c r="F290" s="10">
        <v>41753</v>
      </c>
      <c r="G290" s="4">
        <v>0.79166666666666663</v>
      </c>
      <c r="H290" s="6">
        <f t="shared" si="63"/>
        <v>32.928333333333335</v>
      </c>
      <c r="I290" s="6">
        <f t="shared" si="64"/>
        <v>-117.31399999999999</v>
      </c>
      <c r="J290" s="6">
        <f t="shared" si="65"/>
        <v>32.927500000000002</v>
      </c>
      <c r="K290" s="6">
        <f t="shared" si="66"/>
        <v>-117.3145</v>
      </c>
      <c r="L290" s="3">
        <v>1</v>
      </c>
      <c r="M290" s="3">
        <v>2</v>
      </c>
      <c r="N290" s="3">
        <v>88</v>
      </c>
      <c r="O290" s="3">
        <v>89.2</v>
      </c>
      <c r="P290" s="3">
        <v>9.9770000000000003</v>
      </c>
      <c r="Q290" s="3">
        <v>2</v>
      </c>
      <c r="R290" s="13">
        <v>33.7928</v>
      </c>
      <c r="S290" s="16">
        <v>2</v>
      </c>
      <c r="T290" s="13">
        <v>33.788800000000002</v>
      </c>
      <c r="U290" s="8"/>
      <c r="V290" s="6"/>
      <c r="W290" s="8"/>
      <c r="X290" s="32"/>
      <c r="Y290" s="8"/>
      <c r="Z290" s="32"/>
      <c r="AA290" s="8"/>
      <c r="AC290" s="8"/>
      <c r="AD290" s="31"/>
      <c r="AE290" s="8"/>
      <c r="AF290" s="8"/>
      <c r="AG290" s="8"/>
      <c r="AH290" s="31"/>
      <c r="AI290" s="8"/>
      <c r="AJ290" s="31"/>
      <c r="AK290" s="8"/>
      <c r="AO290" s="20"/>
    </row>
    <row r="291" spans="1:41" x14ac:dyDescent="0.25">
      <c r="A291" s="3" t="s">
        <v>71</v>
      </c>
      <c r="B291" s="3" t="s">
        <v>73</v>
      </c>
      <c r="C291" s="3">
        <v>95</v>
      </c>
      <c r="D291" s="10">
        <v>41753</v>
      </c>
      <c r="E291" s="4">
        <v>0.77013888888888893</v>
      </c>
      <c r="F291" s="10">
        <v>41753</v>
      </c>
      <c r="G291" s="4">
        <v>0.79166666666666663</v>
      </c>
      <c r="H291" s="6">
        <f t="shared" si="63"/>
        <v>32.928333333333335</v>
      </c>
      <c r="I291" s="6">
        <f t="shared" si="64"/>
        <v>-117.31399999999999</v>
      </c>
      <c r="J291" s="6">
        <f t="shared" si="65"/>
        <v>32.927500000000002</v>
      </c>
      <c r="K291" s="6">
        <f t="shared" si="66"/>
        <v>-117.3145</v>
      </c>
      <c r="L291" s="3">
        <v>1</v>
      </c>
      <c r="M291" s="3">
        <v>3</v>
      </c>
      <c r="N291" s="3">
        <v>50</v>
      </c>
      <c r="O291" s="3">
        <v>50.441000000000003</v>
      </c>
      <c r="P291" s="3">
        <v>10.439</v>
      </c>
      <c r="Q291" s="3">
        <v>2</v>
      </c>
      <c r="R291" s="13">
        <v>33.5839</v>
      </c>
      <c r="S291" s="16">
        <v>9</v>
      </c>
      <c r="U291" s="8"/>
      <c r="V291" s="6">
        <v>3.7050000000000001</v>
      </c>
      <c r="W291" s="8"/>
      <c r="X291" s="32"/>
      <c r="Y291" s="8"/>
      <c r="Z291" s="32"/>
      <c r="AA291" s="8"/>
      <c r="AC291" s="8"/>
      <c r="AD291" s="31"/>
      <c r="AE291" s="8"/>
      <c r="AF291" s="8"/>
      <c r="AG291" s="8"/>
      <c r="AH291" s="31"/>
      <c r="AI291" s="8"/>
      <c r="AJ291" s="31"/>
      <c r="AK291" s="8"/>
      <c r="AO291" s="20"/>
    </row>
    <row r="292" spans="1:41" x14ac:dyDescent="0.25">
      <c r="A292" s="3" t="s">
        <v>71</v>
      </c>
      <c r="B292" s="3" t="s">
        <v>73</v>
      </c>
      <c r="C292" s="3">
        <v>95</v>
      </c>
      <c r="D292" s="10">
        <v>41753</v>
      </c>
      <c r="E292" s="4">
        <v>0.77013888888888893</v>
      </c>
      <c r="F292" s="10">
        <v>41753</v>
      </c>
      <c r="G292" s="4">
        <v>0.79166666666666663</v>
      </c>
      <c r="H292" s="6">
        <f t="shared" si="63"/>
        <v>32.928333333333335</v>
      </c>
      <c r="I292" s="6">
        <f t="shared" si="64"/>
        <v>-117.31399999999999</v>
      </c>
      <c r="J292" s="6">
        <f t="shared" si="65"/>
        <v>32.927500000000002</v>
      </c>
      <c r="K292" s="6">
        <f t="shared" si="66"/>
        <v>-117.3145</v>
      </c>
      <c r="L292" s="3">
        <v>1</v>
      </c>
      <c r="M292" s="3">
        <v>8</v>
      </c>
      <c r="N292" s="3">
        <v>50</v>
      </c>
      <c r="O292" s="3">
        <v>50.375999999999998</v>
      </c>
      <c r="P292" s="3">
        <v>10.4206</v>
      </c>
      <c r="Q292" s="3">
        <v>2</v>
      </c>
      <c r="R292" s="13">
        <v>33.588500000000003</v>
      </c>
      <c r="S292" s="16">
        <v>4</v>
      </c>
      <c r="T292" s="13">
        <v>33.489800000000002</v>
      </c>
      <c r="U292" s="8"/>
      <c r="V292" s="6"/>
      <c r="W292" s="8"/>
      <c r="X292" s="32"/>
      <c r="Y292" s="8"/>
      <c r="Z292" s="32"/>
      <c r="AA292" s="8"/>
      <c r="AC292" s="8"/>
      <c r="AD292" s="31"/>
      <c r="AE292" s="8"/>
      <c r="AF292" s="8"/>
      <c r="AG292" s="8"/>
      <c r="AH292" s="31"/>
      <c r="AI292" s="8"/>
      <c r="AJ292" s="31"/>
      <c r="AK292" s="8"/>
      <c r="AO292" s="20"/>
    </row>
    <row r="293" spans="1:41" x14ac:dyDescent="0.25">
      <c r="A293" s="3" t="s">
        <v>71</v>
      </c>
      <c r="B293" s="3" t="s">
        <v>73</v>
      </c>
      <c r="C293" s="3">
        <v>95</v>
      </c>
      <c r="D293" s="10">
        <v>41753</v>
      </c>
      <c r="E293" s="4">
        <v>0.77013888888888893</v>
      </c>
      <c r="F293" s="10">
        <v>41753</v>
      </c>
      <c r="G293" s="4">
        <v>0.79166666666666663</v>
      </c>
      <c r="H293" s="6">
        <f t="shared" si="63"/>
        <v>32.928333333333335</v>
      </c>
      <c r="I293" s="6">
        <f t="shared" si="64"/>
        <v>-117.31399999999999</v>
      </c>
      <c r="J293" s="6">
        <f t="shared" si="65"/>
        <v>32.927500000000002</v>
      </c>
      <c r="K293" s="6">
        <f t="shared" si="66"/>
        <v>-117.3145</v>
      </c>
      <c r="L293" s="3">
        <v>1</v>
      </c>
      <c r="M293" s="3">
        <v>9</v>
      </c>
      <c r="N293" s="3">
        <v>37</v>
      </c>
      <c r="O293" s="3">
        <v>37.399000000000001</v>
      </c>
      <c r="P293" s="3">
        <v>10.999599999999999</v>
      </c>
      <c r="Q293" s="3">
        <v>2</v>
      </c>
      <c r="R293" s="13">
        <v>33.551900000000003</v>
      </c>
      <c r="S293" s="16">
        <v>9</v>
      </c>
      <c r="U293" s="8"/>
      <c r="V293" s="6">
        <v>3.6890000000000001</v>
      </c>
      <c r="W293" s="8"/>
      <c r="X293" s="32"/>
      <c r="Y293" s="8"/>
      <c r="Z293" s="32"/>
      <c r="AA293" s="8"/>
      <c r="AC293" s="8"/>
      <c r="AD293" s="31"/>
      <c r="AE293" s="8"/>
      <c r="AF293" s="8"/>
      <c r="AG293" s="8"/>
      <c r="AH293" s="31"/>
      <c r="AI293" s="8"/>
      <c r="AJ293" s="31"/>
      <c r="AK293" s="8"/>
      <c r="AO293" s="20"/>
    </row>
    <row r="294" spans="1:41" x14ac:dyDescent="0.25">
      <c r="A294" s="3" t="s">
        <v>71</v>
      </c>
      <c r="B294" s="3" t="s">
        <v>73</v>
      </c>
      <c r="C294" s="3">
        <v>95</v>
      </c>
      <c r="D294" s="10">
        <v>41753</v>
      </c>
      <c r="E294" s="4">
        <v>0.77013888888888893</v>
      </c>
      <c r="F294" s="10">
        <v>41753</v>
      </c>
      <c r="G294" s="4">
        <v>0.79166666666666663</v>
      </c>
      <c r="H294" s="6">
        <f t="shared" si="63"/>
        <v>32.928333333333335</v>
      </c>
      <c r="I294" s="6">
        <f t="shared" si="64"/>
        <v>-117.31399999999999</v>
      </c>
      <c r="J294" s="6">
        <f t="shared" si="65"/>
        <v>32.927500000000002</v>
      </c>
      <c r="K294" s="6">
        <f t="shared" si="66"/>
        <v>-117.3145</v>
      </c>
      <c r="L294" s="3">
        <v>1</v>
      </c>
      <c r="M294" s="3">
        <v>10</v>
      </c>
      <c r="N294" s="3">
        <v>37</v>
      </c>
      <c r="O294" s="3">
        <v>37.334000000000003</v>
      </c>
      <c r="P294" s="3">
        <v>10.986000000000001</v>
      </c>
      <c r="Q294" s="3">
        <v>2</v>
      </c>
      <c r="R294" s="13">
        <v>33.545499999999997</v>
      </c>
      <c r="S294" s="16">
        <v>9</v>
      </c>
      <c r="U294" s="8"/>
      <c r="V294" s="6"/>
      <c r="W294" s="8"/>
      <c r="X294" s="32"/>
      <c r="Y294" s="8"/>
      <c r="Z294" s="32"/>
      <c r="AA294" s="8"/>
      <c r="AC294" s="8"/>
      <c r="AD294" s="31"/>
      <c r="AE294" s="8"/>
      <c r="AF294" s="8"/>
      <c r="AG294" s="8"/>
      <c r="AH294" s="31"/>
      <c r="AI294" s="8"/>
      <c r="AJ294" s="31"/>
      <c r="AK294" s="8"/>
      <c r="AL294" s="3">
        <v>0.306898</v>
      </c>
      <c r="AO294" s="20"/>
    </row>
    <row r="295" spans="1:41" x14ac:dyDescent="0.25">
      <c r="A295" s="3" t="s">
        <v>71</v>
      </c>
      <c r="B295" s="3" t="s">
        <v>73</v>
      </c>
      <c r="C295" s="3">
        <v>95</v>
      </c>
      <c r="D295" s="10">
        <v>41753</v>
      </c>
      <c r="E295" s="4">
        <v>0.77013888888888893</v>
      </c>
      <c r="F295" s="10">
        <v>41753</v>
      </c>
      <c r="G295" s="4">
        <v>0.79166666666666663</v>
      </c>
      <c r="H295" s="6">
        <f t="shared" si="63"/>
        <v>32.928333333333335</v>
      </c>
      <c r="I295" s="6">
        <f t="shared" si="64"/>
        <v>-117.31399999999999</v>
      </c>
      <c r="J295" s="6">
        <f t="shared" si="65"/>
        <v>32.927500000000002</v>
      </c>
      <c r="K295" s="6">
        <f t="shared" si="66"/>
        <v>-117.3145</v>
      </c>
      <c r="L295" s="3">
        <v>1</v>
      </c>
      <c r="M295" s="3">
        <v>11</v>
      </c>
      <c r="N295" s="3">
        <v>37</v>
      </c>
      <c r="O295" s="3">
        <v>37.454000000000001</v>
      </c>
      <c r="P295" s="3">
        <v>10.9894</v>
      </c>
      <c r="Q295" s="3">
        <v>2</v>
      </c>
      <c r="R295" s="13">
        <v>33.544899999999998</v>
      </c>
      <c r="S295" s="16">
        <v>4</v>
      </c>
      <c r="T295" s="13">
        <v>33.537300000000002</v>
      </c>
      <c r="U295" s="8"/>
      <c r="V295" s="6"/>
      <c r="W295" s="8"/>
      <c r="X295" s="32"/>
      <c r="Y295" s="8"/>
      <c r="Z295" s="32"/>
      <c r="AA295" s="8"/>
      <c r="AC295" s="8"/>
      <c r="AD295" s="31"/>
      <c r="AE295" s="8"/>
      <c r="AF295" s="8"/>
      <c r="AG295" s="8"/>
      <c r="AH295" s="31"/>
      <c r="AI295" s="8"/>
      <c r="AJ295" s="31"/>
      <c r="AK295" s="8"/>
      <c r="AO295" s="20"/>
    </row>
    <row r="296" spans="1:41" x14ac:dyDescent="0.25">
      <c r="A296" s="3" t="s">
        <v>71</v>
      </c>
      <c r="B296" s="3" t="s">
        <v>73</v>
      </c>
      <c r="C296" s="3">
        <v>95</v>
      </c>
      <c r="D296" s="10">
        <v>41753</v>
      </c>
      <c r="E296" s="4">
        <v>0.77013888888888893</v>
      </c>
      <c r="F296" s="10">
        <v>41753</v>
      </c>
      <c r="G296" s="4">
        <v>0.79166666666666663</v>
      </c>
      <c r="H296" s="6">
        <f t="shared" si="63"/>
        <v>32.928333333333335</v>
      </c>
      <c r="I296" s="6">
        <f t="shared" si="64"/>
        <v>-117.31399999999999</v>
      </c>
      <c r="J296" s="6">
        <f t="shared" si="65"/>
        <v>32.927500000000002</v>
      </c>
      <c r="K296" s="6">
        <f t="shared" si="66"/>
        <v>-117.3145</v>
      </c>
      <c r="L296" s="3">
        <v>1</v>
      </c>
      <c r="M296" s="3">
        <v>12</v>
      </c>
      <c r="N296" s="3">
        <v>22</v>
      </c>
      <c r="O296" s="3">
        <v>21.908999999999999</v>
      </c>
      <c r="P296" s="3">
        <v>12.3431</v>
      </c>
      <c r="Q296" s="3">
        <v>2</v>
      </c>
      <c r="R296" s="13">
        <v>33.491100000000003</v>
      </c>
      <c r="S296" s="16">
        <v>9</v>
      </c>
      <c r="U296" s="8"/>
      <c r="V296" s="6"/>
      <c r="W296" s="8"/>
      <c r="X296" s="32"/>
      <c r="Y296" s="8"/>
      <c r="Z296" s="32"/>
      <c r="AA296" s="8"/>
      <c r="AC296" s="8"/>
      <c r="AD296" s="31"/>
      <c r="AE296" s="8"/>
      <c r="AF296" s="8"/>
      <c r="AG296" s="8"/>
      <c r="AH296" s="31"/>
      <c r="AI296" s="8"/>
      <c r="AJ296" s="31"/>
      <c r="AK296" s="8"/>
      <c r="AL296" s="3">
        <v>1.3844609999999999</v>
      </c>
      <c r="AO296" s="20"/>
    </row>
    <row r="297" spans="1:41" x14ac:dyDescent="0.25">
      <c r="A297" s="3" t="s">
        <v>71</v>
      </c>
      <c r="B297" s="3" t="s">
        <v>73</v>
      </c>
      <c r="C297" s="3">
        <v>95</v>
      </c>
      <c r="D297" s="10">
        <v>41753</v>
      </c>
      <c r="E297" s="4">
        <v>0.77013888888888893</v>
      </c>
      <c r="F297" s="10">
        <v>41753</v>
      </c>
      <c r="G297" s="4">
        <v>0.79166666666666663</v>
      </c>
      <c r="H297" s="6">
        <f t="shared" si="63"/>
        <v>32.928333333333335</v>
      </c>
      <c r="I297" s="6">
        <f t="shared" si="64"/>
        <v>-117.31399999999999</v>
      </c>
      <c r="J297" s="6">
        <f t="shared" si="65"/>
        <v>32.927500000000002</v>
      </c>
      <c r="K297" s="6">
        <f t="shared" si="66"/>
        <v>-117.3145</v>
      </c>
      <c r="L297" s="3">
        <v>1</v>
      </c>
      <c r="M297" s="3">
        <v>13</v>
      </c>
      <c r="N297" s="3">
        <v>17</v>
      </c>
      <c r="O297" s="3">
        <v>16.849</v>
      </c>
      <c r="P297" s="3">
        <v>13.3431</v>
      </c>
      <c r="Q297" s="3">
        <v>2</v>
      </c>
      <c r="R297" s="13">
        <v>33.470500000000001</v>
      </c>
      <c r="S297" s="16">
        <v>9</v>
      </c>
      <c r="U297" s="8"/>
      <c r="V297" s="6"/>
      <c r="W297" s="8"/>
      <c r="X297" s="32"/>
      <c r="Y297" s="8"/>
      <c r="Z297" s="32"/>
      <c r="AA297" s="8"/>
      <c r="AC297" s="8"/>
      <c r="AD297" s="31"/>
      <c r="AE297" s="8"/>
      <c r="AF297" s="8"/>
      <c r="AG297" s="8"/>
      <c r="AH297" s="31"/>
      <c r="AI297" s="8"/>
      <c r="AJ297" s="31"/>
      <c r="AK297" s="8"/>
      <c r="AL297" s="3">
        <v>0.87790699999999999</v>
      </c>
      <c r="AO297" s="20"/>
    </row>
    <row r="298" spans="1:41" x14ac:dyDescent="0.25">
      <c r="A298" s="3" t="s">
        <v>71</v>
      </c>
      <c r="B298" s="3" t="s">
        <v>73</v>
      </c>
      <c r="C298" s="3">
        <v>95</v>
      </c>
      <c r="D298" s="10">
        <v>41753</v>
      </c>
      <c r="E298" s="4">
        <v>0.77013888888888893</v>
      </c>
      <c r="F298" s="10">
        <v>41753</v>
      </c>
      <c r="G298" s="4">
        <v>0.79166666666666663</v>
      </c>
      <c r="H298" s="6">
        <f t="shared" si="63"/>
        <v>32.928333333333335</v>
      </c>
      <c r="I298" s="6">
        <f t="shared" si="64"/>
        <v>-117.31399999999999</v>
      </c>
      <c r="J298" s="6">
        <f t="shared" si="65"/>
        <v>32.927500000000002</v>
      </c>
      <c r="K298" s="6">
        <f t="shared" si="66"/>
        <v>-117.3145</v>
      </c>
      <c r="L298" s="3">
        <v>1</v>
      </c>
      <c r="M298" s="3">
        <v>14</v>
      </c>
      <c r="N298" s="3">
        <v>17</v>
      </c>
      <c r="O298" s="3">
        <v>16.917999999999999</v>
      </c>
      <c r="P298" s="3">
        <v>13.324199999999999</v>
      </c>
      <c r="Q298" s="3">
        <v>2</v>
      </c>
      <c r="R298" s="13">
        <v>33.484299999999998</v>
      </c>
      <c r="S298" s="16">
        <v>9</v>
      </c>
      <c r="U298" s="8"/>
      <c r="V298" s="54">
        <v>6.0949999999999998</v>
      </c>
      <c r="W298" s="8"/>
      <c r="X298" s="32"/>
      <c r="Y298" s="8"/>
      <c r="Z298" s="32"/>
      <c r="AA298" s="8"/>
      <c r="AC298" s="8"/>
      <c r="AD298" s="31"/>
      <c r="AE298" s="8"/>
      <c r="AF298" s="8"/>
      <c r="AG298" s="8"/>
      <c r="AH298" s="31"/>
      <c r="AI298" s="8"/>
      <c r="AJ298" s="31"/>
      <c r="AK298" s="8"/>
      <c r="AO298" s="20"/>
    </row>
    <row r="299" spans="1:41" x14ac:dyDescent="0.25">
      <c r="A299" s="3" t="s">
        <v>71</v>
      </c>
      <c r="B299" s="3" t="s">
        <v>73</v>
      </c>
      <c r="C299" s="3">
        <v>95</v>
      </c>
      <c r="D299" s="10">
        <v>41753</v>
      </c>
      <c r="E299" s="4">
        <v>0.77013888888888893</v>
      </c>
      <c r="F299" s="10">
        <v>41753</v>
      </c>
      <c r="G299" s="4">
        <v>0.79166666666666663</v>
      </c>
      <c r="H299" s="6">
        <f t="shared" si="63"/>
        <v>32.928333333333335</v>
      </c>
      <c r="I299" s="6">
        <f t="shared" si="64"/>
        <v>-117.31399999999999</v>
      </c>
      <c r="J299" s="6">
        <f t="shared" si="65"/>
        <v>32.927500000000002</v>
      </c>
      <c r="K299" s="6">
        <f t="shared" si="66"/>
        <v>-117.3145</v>
      </c>
      <c r="L299" s="3">
        <v>1</v>
      </c>
      <c r="M299" s="3">
        <v>15</v>
      </c>
      <c r="N299" s="3">
        <v>5</v>
      </c>
      <c r="O299" s="3">
        <v>4.9450000000000003</v>
      </c>
      <c r="P299" s="3">
        <v>17.130099999999999</v>
      </c>
      <c r="Q299" s="3">
        <v>2</v>
      </c>
      <c r="R299" s="13">
        <v>33.543999999999997</v>
      </c>
      <c r="S299" s="16">
        <v>9</v>
      </c>
      <c r="U299" s="8"/>
      <c r="V299" s="54">
        <v>6.0709999999999997</v>
      </c>
      <c r="W299" s="8"/>
      <c r="X299" s="32"/>
      <c r="Y299" s="8"/>
      <c r="Z299" s="32"/>
      <c r="AA299" s="8"/>
      <c r="AC299" s="8"/>
      <c r="AD299" s="31"/>
      <c r="AE299" s="8"/>
      <c r="AF299" s="8"/>
      <c r="AG299" s="8"/>
      <c r="AH299" s="31"/>
      <c r="AI299" s="8"/>
      <c r="AJ299" s="31"/>
      <c r="AK299" s="8"/>
      <c r="AO299" s="20"/>
    </row>
    <row r="300" spans="1:41" x14ac:dyDescent="0.25">
      <c r="A300" s="3" t="s">
        <v>71</v>
      </c>
      <c r="B300" s="3" t="s">
        <v>73</v>
      </c>
      <c r="C300" s="3">
        <v>95</v>
      </c>
      <c r="D300" s="10">
        <v>41753</v>
      </c>
      <c r="E300" s="4">
        <v>0.77013888888888893</v>
      </c>
      <c r="F300" s="10">
        <v>41753</v>
      </c>
      <c r="G300" s="4">
        <v>0.79166666666666663</v>
      </c>
      <c r="H300" s="6">
        <f t="shared" si="63"/>
        <v>32.928333333333335</v>
      </c>
      <c r="I300" s="6">
        <f t="shared" si="64"/>
        <v>-117.31399999999999</v>
      </c>
      <c r="J300" s="6">
        <f t="shared" si="65"/>
        <v>32.927500000000002</v>
      </c>
      <c r="K300" s="6">
        <f t="shared" si="66"/>
        <v>-117.3145</v>
      </c>
      <c r="L300" s="3">
        <v>1</v>
      </c>
      <c r="M300" s="3">
        <v>21</v>
      </c>
      <c r="N300" s="3">
        <v>5</v>
      </c>
      <c r="O300" s="3">
        <v>4.84</v>
      </c>
      <c r="P300" s="3">
        <v>17.127800000000001</v>
      </c>
      <c r="Q300" s="3">
        <v>2</v>
      </c>
      <c r="R300" s="13">
        <v>33.543900000000001</v>
      </c>
      <c r="S300" s="16">
        <v>9</v>
      </c>
      <c r="U300" s="8"/>
      <c r="V300" s="6"/>
      <c r="W300" s="8"/>
      <c r="X300" s="32"/>
      <c r="Y300" s="8"/>
      <c r="Z300" s="32"/>
      <c r="AA300" s="8"/>
      <c r="AC300" s="8"/>
      <c r="AD300" s="31"/>
      <c r="AE300" s="8"/>
      <c r="AF300" s="8"/>
      <c r="AG300" s="8"/>
      <c r="AH300" s="31"/>
      <c r="AI300" s="8"/>
      <c r="AJ300" s="31"/>
      <c r="AK300" s="8"/>
      <c r="AL300" s="3">
        <v>0.17371600000000001</v>
      </c>
      <c r="AO300" s="20"/>
    </row>
    <row r="301" spans="1:41" x14ac:dyDescent="0.25">
      <c r="A301" s="3" t="s">
        <v>71</v>
      </c>
      <c r="B301" s="3" t="s">
        <v>73</v>
      </c>
      <c r="C301" s="3">
        <v>95</v>
      </c>
      <c r="D301" s="10">
        <v>41753</v>
      </c>
      <c r="E301" s="4">
        <v>0.77013888888888893</v>
      </c>
      <c r="F301" s="10">
        <v>41753</v>
      </c>
      <c r="G301" s="4">
        <v>0.79166666666666663</v>
      </c>
      <c r="H301" s="6">
        <f t="shared" si="63"/>
        <v>32.928333333333335</v>
      </c>
      <c r="I301" s="6">
        <f t="shared" si="64"/>
        <v>-117.31399999999999</v>
      </c>
      <c r="J301" s="6">
        <f t="shared" si="65"/>
        <v>32.927500000000002</v>
      </c>
      <c r="K301" s="6">
        <f t="shared" si="66"/>
        <v>-117.3145</v>
      </c>
      <c r="L301" s="3">
        <v>1</v>
      </c>
      <c r="M301" s="3">
        <v>22</v>
      </c>
      <c r="N301" s="3">
        <v>5</v>
      </c>
      <c r="O301" s="3">
        <v>5.08</v>
      </c>
      <c r="P301" s="3">
        <v>17.135400000000001</v>
      </c>
      <c r="Q301" s="3">
        <v>2</v>
      </c>
      <c r="R301" s="13">
        <v>33.544199999999996</v>
      </c>
      <c r="S301" s="16">
        <v>2</v>
      </c>
      <c r="T301" s="13">
        <v>33.547499999999999</v>
      </c>
      <c r="U301" s="8"/>
      <c r="V301" s="6"/>
      <c r="W301" s="8"/>
      <c r="X301" s="32"/>
      <c r="Y301" s="8"/>
      <c r="Z301" s="32"/>
      <c r="AA301" s="8"/>
      <c r="AC301" s="8"/>
      <c r="AD301" s="31"/>
      <c r="AE301" s="8"/>
      <c r="AF301" s="8"/>
      <c r="AG301" s="8"/>
      <c r="AH301" s="31"/>
      <c r="AI301" s="8"/>
      <c r="AJ301" s="31"/>
      <c r="AK301" s="8"/>
      <c r="AO301" s="20"/>
    </row>
    <row r="302" spans="1:41" x14ac:dyDescent="0.25">
      <c r="A302" s="3" t="s">
        <v>71</v>
      </c>
      <c r="B302" s="3" t="s">
        <v>73</v>
      </c>
      <c r="C302" s="3">
        <v>98.53</v>
      </c>
      <c r="D302" s="10">
        <v>41753</v>
      </c>
      <c r="E302" s="4">
        <v>0.32708333333333334</v>
      </c>
      <c r="F302" s="10">
        <v>41753</v>
      </c>
      <c r="G302" s="4">
        <v>0.84513888888888899</v>
      </c>
      <c r="H302" s="6">
        <f t="shared" ref="H302:H313" si="67">32+55.643/60</f>
        <v>32.927383333333331</v>
      </c>
      <c r="I302" s="6">
        <f t="shared" ref="I302:I313" si="68">-117-18.921/60</f>
        <v>-117.31535</v>
      </c>
      <c r="J302" s="6">
        <f t="shared" ref="J302:J313" si="69">32+55.706/60</f>
        <v>32.928433333333331</v>
      </c>
      <c r="K302" s="6">
        <f t="shared" ref="K302:K313" si="70">-117-18.944/60</f>
        <v>-117.31573333333333</v>
      </c>
      <c r="L302" s="3">
        <v>2</v>
      </c>
      <c r="M302" s="3">
        <v>1</v>
      </c>
      <c r="N302" s="3">
        <v>89</v>
      </c>
      <c r="O302" s="3">
        <v>89.688000000000002</v>
      </c>
      <c r="P302" s="3">
        <v>9.9687000000000001</v>
      </c>
      <c r="Q302" s="3">
        <v>2</v>
      </c>
      <c r="R302" s="13">
        <v>33.793399999999998</v>
      </c>
      <c r="S302" s="16">
        <v>9</v>
      </c>
      <c r="U302" s="8"/>
      <c r="V302" s="6">
        <v>2.9470000000000001</v>
      </c>
      <c r="W302" s="8"/>
      <c r="X302" s="32"/>
      <c r="Y302" s="8"/>
      <c r="Z302" s="32"/>
      <c r="AA302" s="8"/>
      <c r="AC302" s="8"/>
      <c r="AD302" s="31"/>
      <c r="AE302" s="8"/>
      <c r="AF302" s="8"/>
      <c r="AG302" s="8"/>
      <c r="AH302" s="31"/>
      <c r="AI302" s="8"/>
      <c r="AJ302" s="31"/>
      <c r="AK302" s="8"/>
      <c r="AO302" s="20"/>
    </row>
    <row r="303" spans="1:41" x14ac:dyDescent="0.25">
      <c r="A303" s="3" t="s">
        <v>71</v>
      </c>
      <c r="B303" s="3" t="s">
        <v>73</v>
      </c>
      <c r="C303" s="3">
        <v>98.53</v>
      </c>
      <c r="D303" s="10">
        <v>41753</v>
      </c>
      <c r="E303" s="4">
        <v>0.32708333333333334</v>
      </c>
      <c r="F303" s="10">
        <v>41753</v>
      </c>
      <c r="G303" s="4">
        <v>0.84513888888888899</v>
      </c>
      <c r="H303" s="6">
        <f t="shared" si="67"/>
        <v>32.927383333333331</v>
      </c>
      <c r="I303" s="6">
        <f t="shared" si="68"/>
        <v>-117.31535</v>
      </c>
      <c r="J303" s="6">
        <f t="shared" si="69"/>
        <v>32.928433333333331</v>
      </c>
      <c r="K303" s="6">
        <f t="shared" si="70"/>
        <v>-117.31573333333333</v>
      </c>
      <c r="L303" s="3">
        <v>2</v>
      </c>
      <c r="M303" s="3">
        <v>2</v>
      </c>
      <c r="N303" s="3">
        <v>89</v>
      </c>
      <c r="O303" s="3">
        <v>89.504000000000005</v>
      </c>
      <c r="P303" s="3">
        <v>9.9679000000000002</v>
      </c>
      <c r="Q303" s="3">
        <v>2</v>
      </c>
      <c r="R303" s="13">
        <v>33.795200000000001</v>
      </c>
      <c r="S303" s="16">
        <v>3</v>
      </c>
      <c r="T303" s="13">
        <v>33.7883</v>
      </c>
      <c r="U303" s="8"/>
      <c r="V303" s="6"/>
      <c r="W303" s="8"/>
      <c r="X303" s="32"/>
      <c r="Y303" s="8"/>
      <c r="Z303" s="32"/>
      <c r="AA303" s="8"/>
      <c r="AC303" s="8"/>
      <c r="AD303" s="31"/>
      <c r="AE303" s="8"/>
      <c r="AF303" s="8"/>
      <c r="AG303" s="8"/>
      <c r="AH303" s="31"/>
      <c r="AI303" s="8"/>
      <c r="AJ303" s="31"/>
      <c r="AK303" s="8"/>
      <c r="AO303" s="20"/>
    </row>
    <row r="304" spans="1:41" x14ac:dyDescent="0.25">
      <c r="A304" s="3" t="s">
        <v>71</v>
      </c>
      <c r="B304" s="3" t="s">
        <v>73</v>
      </c>
      <c r="C304" s="3">
        <v>98.53</v>
      </c>
      <c r="D304" s="10">
        <v>41753</v>
      </c>
      <c r="E304" s="4">
        <v>0.32708333333333334</v>
      </c>
      <c r="F304" s="10">
        <v>41753</v>
      </c>
      <c r="G304" s="4">
        <v>0.84513888888888899</v>
      </c>
      <c r="H304" s="6">
        <f t="shared" si="67"/>
        <v>32.927383333333331</v>
      </c>
      <c r="I304" s="6">
        <f t="shared" si="68"/>
        <v>-117.31535</v>
      </c>
      <c r="J304" s="6">
        <f t="shared" si="69"/>
        <v>32.928433333333331</v>
      </c>
      <c r="K304" s="6">
        <f t="shared" si="70"/>
        <v>-117.31573333333333</v>
      </c>
      <c r="L304" s="3">
        <v>2</v>
      </c>
      <c r="M304" s="3">
        <v>3</v>
      </c>
      <c r="N304" s="3">
        <v>57</v>
      </c>
      <c r="O304" s="3">
        <v>57.3</v>
      </c>
      <c r="P304" s="3">
        <v>10.407999999999999</v>
      </c>
      <c r="Q304" s="3">
        <v>2</v>
      </c>
      <c r="R304" s="13">
        <v>33.599499999999999</v>
      </c>
      <c r="S304" s="16">
        <v>9</v>
      </c>
      <c r="U304" s="8"/>
      <c r="V304" s="6">
        <v>3.6850000000000001</v>
      </c>
      <c r="W304" s="8"/>
      <c r="X304" s="32"/>
      <c r="Y304" s="8"/>
      <c r="Z304" s="32"/>
      <c r="AA304" s="8"/>
      <c r="AC304" s="8"/>
      <c r="AD304" s="31"/>
      <c r="AE304" s="8"/>
      <c r="AF304" s="8"/>
      <c r="AG304" s="8"/>
      <c r="AH304" s="31"/>
      <c r="AI304" s="8"/>
      <c r="AJ304" s="31"/>
      <c r="AK304" s="8"/>
      <c r="AO304" s="20"/>
    </row>
    <row r="305" spans="1:41" x14ac:dyDescent="0.25">
      <c r="A305" s="3" t="s">
        <v>71</v>
      </c>
      <c r="B305" s="3" t="s">
        <v>73</v>
      </c>
      <c r="C305" s="3">
        <v>98.53</v>
      </c>
      <c r="D305" s="10">
        <v>41753</v>
      </c>
      <c r="E305" s="4">
        <v>0.32708333333333334</v>
      </c>
      <c r="F305" s="10">
        <v>41753</v>
      </c>
      <c r="G305" s="4">
        <v>0.84513888888888899</v>
      </c>
      <c r="H305" s="6">
        <f t="shared" si="67"/>
        <v>32.927383333333331</v>
      </c>
      <c r="I305" s="6">
        <f t="shared" si="68"/>
        <v>-117.31535</v>
      </c>
      <c r="J305" s="6">
        <f t="shared" si="69"/>
        <v>32.928433333333331</v>
      </c>
      <c r="K305" s="6">
        <f t="shared" si="70"/>
        <v>-117.31573333333333</v>
      </c>
      <c r="L305" s="3">
        <v>2</v>
      </c>
      <c r="M305" s="3">
        <v>8</v>
      </c>
      <c r="N305" s="3">
        <v>57</v>
      </c>
      <c r="O305" s="3">
        <v>57.3</v>
      </c>
      <c r="P305" s="3">
        <v>10.408200000000001</v>
      </c>
      <c r="Q305" s="3">
        <v>2</v>
      </c>
      <c r="R305" s="13">
        <v>33.599699999999999</v>
      </c>
      <c r="S305" s="16">
        <v>2</v>
      </c>
      <c r="T305" s="13">
        <v>33.597799999999999</v>
      </c>
      <c r="U305" s="8"/>
      <c r="V305" s="6"/>
      <c r="W305" s="8"/>
      <c r="X305" s="32"/>
      <c r="Y305" s="8"/>
      <c r="Z305" s="32"/>
      <c r="AA305" s="8"/>
      <c r="AC305" s="8"/>
      <c r="AD305" s="31"/>
      <c r="AE305" s="8"/>
      <c r="AF305" s="8"/>
      <c r="AG305" s="8"/>
      <c r="AH305" s="31"/>
      <c r="AI305" s="8"/>
      <c r="AJ305" s="31"/>
      <c r="AK305" s="8"/>
      <c r="AO305" s="20"/>
    </row>
    <row r="306" spans="1:41" x14ac:dyDescent="0.25">
      <c r="A306" s="3" t="s">
        <v>71</v>
      </c>
      <c r="B306" s="3" t="s">
        <v>73</v>
      </c>
      <c r="C306" s="3">
        <v>98.53</v>
      </c>
      <c r="D306" s="10">
        <v>41753</v>
      </c>
      <c r="E306" s="4">
        <v>0.32708333333333334</v>
      </c>
      <c r="F306" s="10">
        <v>41753</v>
      </c>
      <c r="G306" s="4">
        <v>0.84513888888888899</v>
      </c>
      <c r="H306" s="6">
        <f t="shared" si="67"/>
        <v>32.927383333333331</v>
      </c>
      <c r="I306" s="6">
        <f t="shared" si="68"/>
        <v>-117.31535</v>
      </c>
      <c r="J306" s="6">
        <f t="shared" si="69"/>
        <v>32.928433333333331</v>
      </c>
      <c r="K306" s="6">
        <f t="shared" si="70"/>
        <v>-117.31573333333333</v>
      </c>
      <c r="L306" s="3">
        <v>2</v>
      </c>
      <c r="M306" s="3">
        <v>9</v>
      </c>
      <c r="N306" s="3">
        <v>36.5</v>
      </c>
      <c r="O306" s="3">
        <v>37.465000000000003</v>
      </c>
      <c r="P306" s="3">
        <v>11.088900000000001</v>
      </c>
      <c r="Q306" s="3">
        <v>2</v>
      </c>
      <c r="R306" s="13">
        <v>33.536900000000003</v>
      </c>
      <c r="S306" s="16">
        <v>9</v>
      </c>
      <c r="U306" s="8"/>
      <c r="V306" s="6">
        <v>3.7090000000000001</v>
      </c>
      <c r="W306" s="8"/>
      <c r="X306" s="32"/>
      <c r="Y306" s="8"/>
      <c r="Z306" s="32"/>
      <c r="AA306" s="8"/>
      <c r="AC306" s="8"/>
      <c r="AD306" s="31"/>
      <c r="AE306" s="8"/>
      <c r="AF306" s="8"/>
      <c r="AG306" s="8"/>
      <c r="AH306" s="31"/>
      <c r="AI306" s="8"/>
      <c r="AJ306" s="31"/>
      <c r="AK306" s="8"/>
      <c r="AO306" s="20"/>
    </row>
    <row r="307" spans="1:41" x14ac:dyDescent="0.25">
      <c r="A307" s="3" t="s">
        <v>71</v>
      </c>
      <c r="B307" s="3" t="s">
        <v>73</v>
      </c>
      <c r="C307" s="3">
        <v>98.53</v>
      </c>
      <c r="D307" s="10">
        <v>41753</v>
      </c>
      <c r="E307" s="4">
        <v>0.32708333333333334</v>
      </c>
      <c r="F307" s="10">
        <v>41753</v>
      </c>
      <c r="G307" s="4">
        <v>0.84513888888888899</v>
      </c>
      <c r="H307" s="6">
        <f t="shared" si="67"/>
        <v>32.927383333333331</v>
      </c>
      <c r="I307" s="6">
        <f t="shared" si="68"/>
        <v>-117.31535</v>
      </c>
      <c r="J307" s="6">
        <f t="shared" si="69"/>
        <v>32.928433333333331</v>
      </c>
      <c r="K307" s="6">
        <f t="shared" si="70"/>
        <v>-117.31573333333333</v>
      </c>
      <c r="L307" s="3">
        <v>2</v>
      </c>
      <c r="M307" s="3">
        <v>10</v>
      </c>
      <c r="N307" s="3">
        <v>36.5</v>
      </c>
      <c r="O307" s="3">
        <v>37.64</v>
      </c>
      <c r="P307" s="3">
        <v>11.0998</v>
      </c>
      <c r="Q307" s="3">
        <v>2</v>
      </c>
      <c r="R307" s="13">
        <v>33.537500000000001</v>
      </c>
      <c r="S307" s="16">
        <v>2</v>
      </c>
      <c r="T307" s="13">
        <v>33.538699999999999</v>
      </c>
      <c r="U307" s="8"/>
      <c r="V307" s="6"/>
      <c r="W307" s="8"/>
      <c r="X307" s="32"/>
      <c r="Y307" s="8"/>
      <c r="Z307" s="32"/>
      <c r="AA307" s="8"/>
      <c r="AC307" s="8"/>
      <c r="AD307" s="31"/>
      <c r="AE307" s="8"/>
      <c r="AF307" s="8"/>
      <c r="AG307" s="8"/>
      <c r="AH307" s="31"/>
      <c r="AI307" s="8"/>
      <c r="AJ307" s="31"/>
      <c r="AK307" s="8"/>
      <c r="AO307" s="20"/>
    </row>
    <row r="308" spans="1:41" x14ac:dyDescent="0.25">
      <c r="A308" s="3" t="s">
        <v>71</v>
      </c>
      <c r="B308" s="3" t="s">
        <v>73</v>
      </c>
      <c r="C308" s="3">
        <v>98.53</v>
      </c>
      <c r="D308" s="10">
        <v>41753</v>
      </c>
      <c r="E308" s="4">
        <v>0.32708333333333334</v>
      </c>
      <c r="F308" s="10">
        <v>41753</v>
      </c>
      <c r="G308" s="4">
        <v>0.84513888888888899</v>
      </c>
      <c r="H308" s="6">
        <f t="shared" si="67"/>
        <v>32.927383333333331</v>
      </c>
      <c r="I308" s="6">
        <f t="shared" si="68"/>
        <v>-117.31535</v>
      </c>
      <c r="J308" s="6">
        <f t="shared" si="69"/>
        <v>32.928433333333331</v>
      </c>
      <c r="K308" s="6">
        <f t="shared" si="70"/>
        <v>-117.31573333333333</v>
      </c>
      <c r="L308" s="3">
        <v>2</v>
      </c>
      <c r="M308" s="3">
        <v>11</v>
      </c>
      <c r="N308" s="3">
        <v>36.5</v>
      </c>
      <c r="O308" s="3">
        <v>37.103999999999999</v>
      </c>
      <c r="P308" s="3">
        <v>11.121</v>
      </c>
      <c r="Q308" s="3">
        <v>2</v>
      </c>
      <c r="R308" s="13">
        <v>33.5381</v>
      </c>
      <c r="S308" s="16">
        <v>9</v>
      </c>
      <c r="U308" s="8"/>
      <c r="V308" s="6"/>
      <c r="W308" s="8"/>
      <c r="X308" s="32"/>
      <c r="Y308" s="8"/>
      <c r="Z308" s="32"/>
      <c r="AA308" s="8"/>
      <c r="AC308" s="8"/>
      <c r="AD308" s="31"/>
      <c r="AE308" s="8"/>
      <c r="AF308" s="8"/>
      <c r="AG308" s="8"/>
      <c r="AH308" s="31"/>
      <c r="AI308" s="8"/>
      <c r="AJ308" s="31"/>
      <c r="AK308" s="8"/>
      <c r="AL308" s="3">
        <v>0.401472</v>
      </c>
      <c r="AO308" s="20"/>
    </row>
    <row r="309" spans="1:41" x14ac:dyDescent="0.25">
      <c r="A309" s="3" t="s">
        <v>71</v>
      </c>
      <c r="B309" s="3" t="s">
        <v>73</v>
      </c>
      <c r="C309" s="3">
        <v>98.53</v>
      </c>
      <c r="D309" s="10">
        <v>41753</v>
      </c>
      <c r="E309" s="4">
        <v>0.32708333333333334</v>
      </c>
      <c r="F309" s="10">
        <v>41753</v>
      </c>
      <c r="G309" s="4">
        <v>0.84513888888888899</v>
      </c>
      <c r="H309" s="6">
        <f t="shared" si="67"/>
        <v>32.927383333333331</v>
      </c>
      <c r="I309" s="6">
        <f t="shared" si="68"/>
        <v>-117.31535</v>
      </c>
      <c r="J309" s="6">
        <f t="shared" si="69"/>
        <v>32.928433333333331</v>
      </c>
      <c r="K309" s="6">
        <f t="shared" si="70"/>
        <v>-117.31573333333333</v>
      </c>
      <c r="L309" s="3">
        <v>2</v>
      </c>
      <c r="M309" s="3">
        <v>12</v>
      </c>
      <c r="N309" s="3">
        <v>21</v>
      </c>
      <c r="O309" s="3">
        <v>27.283000000000001</v>
      </c>
      <c r="P309" s="3">
        <v>11.9162</v>
      </c>
      <c r="Q309" s="3">
        <v>2</v>
      </c>
      <c r="R309" s="13">
        <v>33.496299999999998</v>
      </c>
      <c r="S309" s="16">
        <v>9</v>
      </c>
      <c r="U309" s="8"/>
      <c r="V309" s="6"/>
      <c r="W309" s="8"/>
      <c r="X309" s="32"/>
      <c r="Y309" s="8"/>
      <c r="Z309" s="32"/>
      <c r="AA309" s="8"/>
      <c r="AC309" s="8"/>
      <c r="AD309" s="31"/>
      <c r="AE309" s="8"/>
      <c r="AF309" s="8"/>
      <c r="AG309" s="8"/>
      <c r="AH309" s="31"/>
      <c r="AI309" s="8"/>
      <c r="AJ309" s="31"/>
      <c r="AK309" s="8"/>
      <c r="AL309" s="3">
        <v>1.1475759999999999</v>
      </c>
      <c r="AO309" s="20"/>
    </row>
    <row r="310" spans="1:41" x14ac:dyDescent="0.25">
      <c r="A310" s="3" t="s">
        <v>71</v>
      </c>
      <c r="B310" s="3" t="s">
        <v>73</v>
      </c>
      <c r="C310" s="3">
        <v>98.53</v>
      </c>
      <c r="D310" s="10">
        <v>41753</v>
      </c>
      <c r="E310" s="4">
        <v>0.32708333333333334</v>
      </c>
      <c r="F310" s="10">
        <v>41753</v>
      </c>
      <c r="G310" s="4">
        <v>0.84513888888888899</v>
      </c>
      <c r="H310" s="6">
        <f t="shared" si="67"/>
        <v>32.927383333333331</v>
      </c>
      <c r="I310" s="6">
        <f t="shared" si="68"/>
        <v>-117.31535</v>
      </c>
      <c r="J310" s="6">
        <f t="shared" si="69"/>
        <v>32.928433333333331</v>
      </c>
      <c r="K310" s="6">
        <f t="shared" si="70"/>
        <v>-117.31573333333333</v>
      </c>
      <c r="L310" s="3">
        <v>2</v>
      </c>
      <c r="M310" s="3">
        <v>13</v>
      </c>
      <c r="N310" s="3">
        <v>21.8</v>
      </c>
      <c r="O310" s="3">
        <v>22.161999999999999</v>
      </c>
      <c r="P310" s="3">
        <v>12.699</v>
      </c>
      <c r="Q310" s="3">
        <v>2</v>
      </c>
      <c r="R310" s="13">
        <v>33.491999999999997</v>
      </c>
      <c r="S310" s="16">
        <v>9</v>
      </c>
      <c r="U310" s="8"/>
      <c r="V310" s="6"/>
      <c r="W310" s="8"/>
      <c r="X310" s="32"/>
      <c r="Y310" s="8"/>
      <c r="Z310" s="32"/>
      <c r="AA310" s="8"/>
      <c r="AC310" s="8"/>
      <c r="AD310" s="31"/>
      <c r="AE310" s="8"/>
      <c r="AF310" s="8"/>
      <c r="AG310" s="8"/>
      <c r="AH310" s="31"/>
      <c r="AI310" s="8"/>
      <c r="AJ310" s="31"/>
      <c r="AK310" s="8"/>
      <c r="AL310" s="3">
        <v>1.263387</v>
      </c>
      <c r="AO310" s="20"/>
    </row>
    <row r="311" spans="1:41" x14ac:dyDescent="0.25">
      <c r="A311" s="3" t="s">
        <v>71</v>
      </c>
      <c r="B311" s="3" t="s">
        <v>73</v>
      </c>
      <c r="C311" s="3">
        <v>98.53</v>
      </c>
      <c r="D311" s="10">
        <v>41753</v>
      </c>
      <c r="E311" s="4">
        <v>0.32708333333333334</v>
      </c>
      <c r="F311" s="10">
        <v>41753</v>
      </c>
      <c r="G311" s="4">
        <v>0.84513888888888899</v>
      </c>
      <c r="H311" s="6">
        <f t="shared" si="67"/>
        <v>32.927383333333331</v>
      </c>
      <c r="I311" s="6">
        <f t="shared" si="68"/>
        <v>-117.31535</v>
      </c>
      <c r="J311" s="6">
        <f t="shared" si="69"/>
        <v>32.928433333333331</v>
      </c>
      <c r="K311" s="6">
        <f t="shared" si="70"/>
        <v>-117.31573333333333</v>
      </c>
      <c r="L311" s="3">
        <v>2</v>
      </c>
      <c r="M311" s="3">
        <v>14</v>
      </c>
      <c r="N311" s="3">
        <v>5.2</v>
      </c>
      <c r="O311" s="3">
        <v>5.0819999999999999</v>
      </c>
      <c r="P311" s="3">
        <v>17.308399999999999</v>
      </c>
      <c r="Q311" s="3">
        <v>2</v>
      </c>
      <c r="R311" s="13">
        <v>33.546799999999998</v>
      </c>
      <c r="S311" s="16">
        <v>9</v>
      </c>
      <c r="U311" s="8"/>
      <c r="V311" s="6">
        <v>6.0609999999999999</v>
      </c>
      <c r="W311" s="8"/>
      <c r="X311" s="32"/>
      <c r="Y311" s="8"/>
      <c r="Z311" s="32"/>
      <c r="AA311" s="8"/>
      <c r="AC311" s="8"/>
      <c r="AD311" s="31"/>
      <c r="AE311" s="8"/>
      <c r="AF311" s="8"/>
      <c r="AG311" s="8"/>
      <c r="AH311" s="31"/>
      <c r="AI311" s="8"/>
      <c r="AJ311" s="31"/>
      <c r="AK311" s="8"/>
      <c r="AO311" s="20"/>
    </row>
    <row r="312" spans="1:41" x14ac:dyDescent="0.25">
      <c r="A312" s="3" t="s">
        <v>71</v>
      </c>
      <c r="B312" s="3" t="s">
        <v>73</v>
      </c>
      <c r="C312" s="3">
        <v>98.53</v>
      </c>
      <c r="D312" s="10">
        <v>41753</v>
      </c>
      <c r="E312" s="4">
        <v>0.32708333333333334</v>
      </c>
      <c r="F312" s="10">
        <v>41753</v>
      </c>
      <c r="G312" s="4">
        <v>0.84513888888888899</v>
      </c>
      <c r="H312" s="6">
        <f t="shared" si="67"/>
        <v>32.927383333333331</v>
      </c>
      <c r="I312" s="6">
        <f t="shared" si="68"/>
        <v>-117.31535</v>
      </c>
      <c r="J312" s="6">
        <f t="shared" si="69"/>
        <v>32.928433333333331</v>
      </c>
      <c r="K312" s="6">
        <f t="shared" si="70"/>
        <v>-117.31573333333333</v>
      </c>
      <c r="L312" s="3">
        <v>2</v>
      </c>
      <c r="M312" s="3">
        <v>15</v>
      </c>
      <c r="N312" s="3">
        <v>5.2</v>
      </c>
      <c r="O312" s="3">
        <v>5.5209999999999999</v>
      </c>
      <c r="P312" s="3">
        <v>17.337</v>
      </c>
      <c r="Q312" s="3">
        <v>2</v>
      </c>
      <c r="R312" s="13">
        <v>33.545999999999999</v>
      </c>
      <c r="S312" s="16">
        <v>2</v>
      </c>
      <c r="T312" s="13">
        <v>33.545900000000003</v>
      </c>
      <c r="U312" s="8"/>
      <c r="V312" s="6"/>
      <c r="W312" s="8"/>
      <c r="X312" s="32"/>
      <c r="Y312" s="8"/>
      <c r="Z312" s="32"/>
      <c r="AA312" s="8"/>
      <c r="AC312" s="8"/>
      <c r="AD312" s="31"/>
      <c r="AE312" s="8"/>
      <c r="AF312" s="8"/>
      <c r="AG312" s="8"/>
      <c r="AH312" s="31"/>
      <c r="AI312" s="8"/>
      <c r="AJ312" s="31"/>
      <c r="AK312" s="8"/>
      <c r="AO312" s="20"/>
    </row>
    <row r="313" spans="1:41" x14ac:dyDescent="0.25">
      <c r="A313" s="3" t="s">
        <v>71</v>
      </c>
      <c r="B313" s="3" t="s">
        <v>73</v>
      </c>
      <c r="C313" s="3">
        <v>98.53</v>
      </c>
      <c r="D313" s="10">
        <v>41753</v>
      </c>
      <c r="E313" s="4">
        <v>0.32708333333333334</v>
      </c>
      <c r="F313" s="10">
        <v>41753</v>
      </c>
      <c r="G313" s="4">
        <v>0.84513888888888899</v>
      </c>
      <c r="H313" s="6">
        <f t="shared" si="67"/>
        <v>32.927383333333331</v>
      </c>
      <c r="I313" s="6">
        <f t="shared" si="68"/>
        <v>-117.31535</v>
      </c>
      <c r="J313" s="6">
        <f t="shared" si="69"/>
        <v>32.928433333333331</v>
      </c>
      <c r="K313" s="6">
        <f t="shared" si="70"/>
        <v>-117.31573333333333</v>
      </c>
      <c r="L313" s="3">
        <v>2</v>
      </c>
      <c r="M313" s="3">
        <v>21</v>
      </c>
      <c r="N313" s="3">
        <v>5.2</v>
      </c>
      <c r="O313" s="3">
        <v>5.2009999999999996</v>
      </c>
      <c r="P313" s="3">
        <v>17.4009</v>
      </c>
      <c r="Q313" s="3">
        <v>2</v>
      </c>
      <c r="R313" s="13">
        <v>33.546100000000003</v>
      </c>
      <c r="S313" s="16">
        <v>9</v>
      </c>
      <c r="U313" s="8"/>
      <c r="V313" s="6"/>
      <c r="W313" s="8"/>
      <c r="X313" s="32"/>
      <c r="Y313" s="8"/>
      <c r="Z313" s="32"/>
      <c r="AA313" s="8"/>
      <c r="AC313" s="8"/>
      <c r="AD313" s="31"/>
      <c r="AE313" s="8"/>
      <c r="AF313" s="8"/>
      <c r="AG313" s="8"/>
      <c r="AH313" s="31"/>
      <c r="AI313" s="8"/>
      <c r="AJ313" s="31"/>
      <c r="AK313" s="8"/>
      <c r="AL313" s="3">
        <v>0.23109399999999999</v>
      </c>
      <c r="AO313" s="20"/>
    </row>
    <row r="314" spans="1:41" x14ac:dyDescent="0.25">
      <c r="A314" s="3" t="s">
        <v>71</v>
      </c>
      <c r="B314" s="3" t="s">
        <v>73</v>
      </c>
      <c r="C314" s="3">
        <v>352</v>
      </c>
      <c r="D314" s="10">
        <v>41754</v>
      </c>
      <c r="E314" s="4">
        <v>0.15277777777777776</v>
      </c>
      <c r="F314" s="10">
        <v>41754</v>
      </c>
      <c r="G314" s="4">
        <v>0.18680555555555556</v>
      </c>
      <c r="H314" s="6">
        <f t="shared" ref="H314:H324" si="71">32-40.517/60</f>
        <v>31.324716666666667</v>
      </c>
      <c r="I314" s="6">
        <f t="shared" ref="I314:I324" si="72">-117-24.306/60</f>
        <v>-117.4051</v>
      </c>
      <c r="J314" s="6">
        <f t="shared" ref="J314:J324" si="73">32+39.998/60</f>
        <v>32.66663333333333</v>
      </c>
      <c r="K314" s="6">
        <f t="shared" ref="K314:K324" si="74">-117-24.379/60</f>
        <v>-117.40631666666667</v>
      </c>
      <c r="L314" s="3">
        <v>3</v>
      </c>
      <c r="M314" s="3">
        <v>1</v>
      </c>
      <c r="N314" s="3">
        <v>300</v>
      </c>
      <c r="O314" s="3">
        <v>301.94</v>
      </c>
      <c r="P314" s="3">
        <v>8.7433999999999994</v>
      </c>
      <c r="Q314" s="3">
        <v>2</v>
      </c>
      <c r="R314" s="13">
        <v>34.285899999999998</v>
      </c>
      <c r="S314" s="16">
        <v>9</v>
      </c>
      <c r="U314" s="8"/>
      <c r="V314" s="6">
        <v>0.89100000000000001</v>
      </c>
      <c r="W314" s="8"/>
      <c r="X314" s="32"/>
      <c r="Y314" s="8"/>
      <c r="Z314" s="32"/>
      <c r="AA314" s="8"/>
      <c r="AC314" s="8"/>
      <c r="AD314" s="31"/>
      <c r="AE314" s="8"/>
      <c r="AF314" s="8"/>
      <c r="AG314" s="8"/>
      <c r="AH314" s="31"/>
      <c r="AI314" s="8"/>
      <c r="AJ314" s="31"/>
      <c r="AK314" s="8"/>
      <c r="AO314" s="20"/>
    </row>
    <row r="315" spans="1:41" x14ac:dyDescent="0.25">
      <c r="A315" s="3" t="s">
        <v>71</v>
      </c>
      <c r="B315" s="3" t="s">
        <v>73</v>
      </c>
      <c r="C315" s="3">
        <v>352</v>
      </c>
      <c r="D315" s="10">
        <v>41754</v>
      </c>
      <c r="E315" s="4">
        <v>0.15277777777777776</v>
      </c>
      <c r="F315" s="10">
        <v>41754</v>
      </c>
      <c r="G315" s="4">
        <v>0.18680555555555556</v>
      </c>
      <c r="H315" s="6">
        <f t="shared" si="71"/>
        <v>31.324716666666667</v>
      </c>
      <c r="I315" s="6">
        <f t="shared" si="72"/>
        <v>-117.4051</v>
      </c>
      <c r="J315" s="6">
        <f t="shared" si="73"/>
        <v>32.66663333333333</v>
      </c>
      <c r="K315" s="6">
        <f t="shared" si="74"/>
        <v>-117.40631666666667</v>
      </c>
      <c r="L315" s="3">
        <v>3</v>
      </c>
      <c r="M315" s="3">
        <v>2</v>
      </c>
      <c r="N315" s="3">
        <v>300</v>
      </c>
      <c r="O315" s="3">
        <v>302.18900000000002</v>
      </c>
      <c r="P315" s="3">
        <v>8.7439</v>
      </c>
      <c r="Q315" s="3">
        <v>2</v>
      </c>
      <c r="R315" s="13">
        <v>34.285699999999999</v>
      </c>
      <c r="S315" s="16">
        <v>2</v>
      </c>
      <c r="T315" s="39">
        <v>34.284300000000002</v>
      </c>
      <c r="U315" s="8"/>
      <c r="V315" s="6"/>
      <c r="W315" s="8"/>
      <c r="X315" s="32"/>
      <c r="Y315" s="8"/>
      <c r="Z315" s="32"/>
      <c r="AA315" s="8"/>
      <c r="AC315" s="8"/>
      <c r="AD315" s="31"/>
      <c r="AE315" s="8"/>
      <c r="AF315" s="8"/>
      <c r="AG315" s="8"/>
      <c r="AH315" s="31"/>
      <c r="AI315" s="8"/>
      <c r="AJ315" s="31"/>
      <c r="AK315" s="8"/>
      <c r="AO315" s="20"/>
    </row>
    <row r="316" spans="1:41" x14ac:dyDescent="0.25">
      <c r="A316" s="3" t="s">
        <v>71</v>
      </c>
      <c r="B316" s="3" t="s">
        <v>73</v>
      </c>
      <c r="C316" s="3">
        <v>352</v>
      </c>
      <c r="D316" s="10">
        <v>41754</v>
      </c>
      <c r="E316" s="4">
        <v>0.15277777777777776</v>
      </c>
      <c r="F316" s="10">
        <v>41754</v>
      </c>
      <c r="G316" s="4">
        <v>0.18680555555555556</v>
      </c>
      <c r="H316" s="6">
        <f t="shared" si="71"/>
        <v>31.324716666666667</v>
      </c>
      <c r="I316" s="6">
        <f t="shared" si="72"/>
        <v>-117.4051</v>
      </c>
      <c r="J316" s="6">
        <f t="shared" si="73"/>
        <v>32.66663333333333</v>
      </c>
      <c r="K316" s="6">
        <f t="shared" si="74"/>
        <v>-117.40631666666667</v>
      </c>
      <c r="L316" s="3">
        <v>3</v>
      </c>
      <c r="M316" s="3">
        <v>3</v>
      </c>
      <c r="N316" s="3">
        <v>201</v>
      </c>
      <c r="O316" s="3">
        <v>202.77</v>
      </c>
      <c r="P316" s="3">
        <v>9.3353000000000002</v>
      </c>
      <c r="Q316" s="3">
        <v>2</v>
      </c>
      <c r="R316" s="13">
        <v>34.184399999999997</v>
      </c>
      <c r="S316" s="16">
        <v>9</v>
      </c>
      <c r="U316" s="8"/>
      <c r="V316" s="6">
        <v>1.2170000000000001</v>
      </c>
      <c r="W316" s="8"/>
      <c r="X316" s="32"/>
      <c r="Y316" s="8"/>
      <c r="Z316" s="32"/>
      <c r="AA316" s="8"/>
      <c r="AC316" s="8"/>
      <c r="AD316" s="31"/>
      <c r="AE316" s="8"/>
      <c r="AF316" s="8"/>
      <c r="AG316" s="8"/>
      <c r="AH316" s="31"/>
      <c r="AI316" s="8"/>
      <c r="AJ316" s="31"/>
      <c r="AK316" s="8"/>
      <c r="AO316" s="20"/>
    </row>
    <row r="317" spans="1:41" x14ac:dyDescent="0.25">
      <c r="A317" s="3" t="s">
        <v>71</v>
      </c>
      <c r="B317" s="3" t="s">
        <v>73</v>
      </c>
      <c r="C317" s="3">
        <v>352</v>
      </c>
      <c r="D317" s="10">
        <v>41754</v>
      </c>
      <c r="E317" s="4">
        <v>0.15277777777777776</v>
      </c>
      <c r="F317" s="10">
        <v>41754</v>
      </c>
      <c r="G317" s="4">
        <v>0.18680555555555556</v>
      </c>
      <c r="H317" s="6">
        <f t="shared" si="71"/>
        <v>31.324716666666667</v>
      </c>
      <c r="I317" s="6">
        <f t="shared" si="72"/>
        <v>-117.4051</v>
      </c>
      <c r="J317" s="6">
        <f t="shared" si="73"/>
        <v>32.66663333333333</v>
      </c>
      <c r="K317" s="6">
        <f t="shared" si="74"/>
        <v>-117.40631666666667</v>
      </c>
      <c r="L317" s="3">
        <v>3</v>
      </c>
      <c r="M317" s="3">
        <v>8</v>
      </c>
      <c r="N317" s="3">
        <v>201</v>
      </c>
      <c r="O317" s="3">
        <v>202.71299999999999</v>
      </c>
      <c r="P317" s="3">
        <v>9.3351000000000006</v>
      </c>
      <c r="Q317" s="3">
        <v>2</v>
      </c>
      <c r="R317" s="13">
        <v>34.184899999999999</v>
      </c>
      <c r="S317" s="16">
        <v>2</v>
      </c>
      <c r="T317" s="39">
        <v>34.1828</v>
      </c>
      <c r="U317" s="8"/>
      <c r="V317" s="6"/>
      <c r="W317" s="8"/>
      <c r="X317" s="32"/>
      <c r="Y317" s="8"/>
      <c r="Z317" s="32"/>
      <c r="AA317" s="8"/>
      <c r="AC317" s="8"/>
      <c r="AD317" s="31"/>
      <c r="AE317" s="8"/>
      <c r="AF317" s="8"/>
      <c r="AG317" s="8"/>
      <c r="AH317" s="31"/>
      <c r="AI317" s="8"/>
      <c r="AJ317" s="31"/>
      <c r="AK317" s="8"/>
      <c r="AO317" s="20"/>
    </row>
    <row r="318" spans="1:41" x14ac:dyDescent="0.25">
      <c r="A318" s="3" t="s">
        <v>71</v>
      </c>
      <c r="B318" s="3" t="s">
        <v>73</v>
      </c>
      <c r="C318" s="3">
        <v>352</v>
      </c>
      <c r="D318" s="10">
        <v>41754</v>
      </c>
      <c r="E318" s="4">
        <v>0.15277777777777776</v>
      </c>
      <c r="F318" s="10">
        <v>41754</v>
      </c>
      <c r="G318" s="4">
        <v>0.18680555555555556</v>
      </c>
      <c r="H318" s="6">
        <f t="shared" si="71"/>
        <v>31.324716666666667</v>
      </c>
      <c r="I318" s="6">
        <f t="shared" si="72"/>
        <v>-117.4051</v>
      </c>
      <c r="J318" s="6">
        <f t="shared" si="73"/>
        <v>32.66663333333333</v>
      </c>
      <c r="K318" s="6">
        <f t="shared" si="74"/>
        <v>-117.40631666666667</v>
      </c>
      <c r="L318" s="3">
        <v>3</v>
      </c>
      <c r="M318" s="3">
        <v>9</v>
      </c>
      <c r="N318" s="3">
        <v>57</v>
      </c>
      <c r="O318" s="3">
        <v>57.692</v>
      </c>
      <c r="P318" s="3">
        <v>10.9931</v>
      </c>
      <c r="Q318" s="3">
        <v>2</v>
      </c>
      <c r="R318" s="13">
        <v>33.564599999999999</v>
      </c>
      <c r="S318" s="16">
        <v>9</v>
      </c>
      <c r="U318" s="8"/>
      <c r="V318" s="6">
        <v>3.6509999999999998</v>
      </c>
      <c r="W318" s="8"/>
      <c r="X318" s="32"/>
      <c r="Y318" s="8"/>
      <c r="Z318" s="32"/>
      <c r="AA318" s="8"/>
      <c r="AC318" s="8"/>
      <c r="AD318" s="31"/>
      <c r="AE318" s="8"/>
      <c r="AF318" s="8"/>
      <c r="AG318" s="8"/>
      <c r="AH318" s="31"/>
      <c r="AI318" s="8"/>
      <c r="AJ318" s="31"/>
      <c r="AK318" s="8"/>
      <c r="AO318" s="20"/>
    </row>
    <row r="319" spans="1:41" x14ac:dyDescent="0.25">
      <c r="A319" s="3" t="s">
        <v>71</v>
      </c>
      <c r="B319" s="3" t="s">
        <v>73</v>
      </c>
      <c r="C319" s="3">
        <v>352</v>
      </c>
      <c r="D319" s="10">
        <v>41754</v>
      </c>
      <c r="E319" s="4">
        <v>0.15277777777777776</v>
      </c>
      <c r="F319" s="10">
        <v>41754</v>
      </c>
      <c r="G319" s="4">
        <v>0.18680555555555556</v>
      </c>
      <c r="H319" s="6">
        <f t="shared" si="71"/>
        <v>31.324716666666667</v>
      </c>
      <c r="I319" s="6">
        <f t="shared" si="72"/>
        <v>-117.4051</v>
      </c>
      <c r="J319" s="6">
        <f t="shared" si="73"/>
        <v>32.66663333333333</v>
      </c>
      <c r="K319" s="6">
        <f t="shared" si="74"/>
        <v>-117.40631666666667</v>
      </c>
      <c r="L319" s="3">
        <v>3</v>
      </c>
      <c r="M319" s="3">
        <v>10</v>
      </c>
      <c r="N319" s="3">
        <v>57</v>
      </c>
      <c r="O319" s="3">
        <v>57.051000000000002</v>
      </c>
      <c r="P319" s="3">
        <v>10.986000000000001</v>
      </c>
      <c r="Q319" s="3">
        <v>2</v>
      </c>
      <c r="R319" s="13">
        <v>33.5657</v>
      </c>
      <c r="S319" s="16">
        <v>9</v>
      </c>
      <c r="U319" s="8"/>
      <c r="V319" s="6"/>
      <c r="W319" s="8"/>
      <c r="X319" s="32"/>
      <c r="Y319" s="8"/>
      <c r="Z319" s="32"/>
      <c r="AA319" s="8"/>
      <c r="AC319" s="8"/>
      <c r="AD319" s="31"/>
      <c r="AE319" s="8"/>
      <c r="AF319" s="8"/>
      <c r="AG319" s="8"/>
      <c r="AH319" s="31"/>
      <c r="AI319" s="8"/>
      <c r="AJ319" s="31"/>
      <c r="AK319" s="8"/>
      <c r="AL319" s="3">
        <v>0.39532800000000001</v>
      </c>
      <c r="AO319" s="20"/>
    </row>
    <row r="320" spans="1:41" x14ac:dyDescent="0.25">
      <c r="A320" s="3" t="s">
        <v>71</v>
      </c>
      <c r="B320" s="3" t="s">
        <v>73</v>
      </c>
      <c r="C320" s="3">
        <v>352</v>
      </c>
      <c r="D320" s="10">
        <v>41754</v>
      </c>
      <c r="E320" s="4">
        <v>0.15277777777777776</v>
      </c>
      <c r="F320" s="10">
        <v>41754</v>
      </c>
      <c r="G320" s="4">
        <v>0.18680555555555556</v>
      </c>
      <c r="H320" s="6">
        <f t="shared" si="71"/>
        <v>31.324716666666667</v>
      </c>
      <c r="I320" s="6">
        <f t="shared" si="72"/>
        <v>-117.4051</v>
      </c>
      <c r="J320" s="6">
        <f t="shared" si="73"/>
        <v>32.66663333333333</v>
      </c>
      <c r="K320" s="6">
        <f t="shared" si="74"/>
        <v>-117.40631666666667</v>
      </c>
      <c r="L320" s="3">
        <v>3</v>
      </c>
      <c r="M320" s="3">
        <v>11</v>
      </c>
      <c r="N320" s="3">
        <v>57</v>
      </c>
      <c r="O320" s="3">
        <v>57.234999999999999</v>
      </c>
      <c r="P320" s="3">
        <v>10.9693</v>
      </c>
      <c r="Q320" s="3">
        <v>2</v>
      </c>
      <c r="R320" s="13">
        <v>33.5687</v>
      </c>
      <c r="S320" s="16">
        <v>3</v>
      </c>
      <c r="T320" s="39">
        <v>33.563099999999999</v>
      </c>
      <c r="U320" s="8"/>
      <c r="V320" s="6"/>
      <c r="W320" s="8"/>
      <c r="X320" s="32"/>
      <c r="Y320" s="8"/>
      <c r="Z320" s="32"/>
      <c r="AA320" s="8"/>
      <c r="AC320" s="8"/>
      <c r="AD320" s="31"/>
      <c r="AE320" s="8"/>
      <c r="AF320" s="8"/>
      <c r="AG320" s="8"/>
      <c r="AH320" s="31"/>
      <c r="AI320" s="8"/>
      <c r="AJ320" s="31"/>
      <c r="AK320" s="8"/>
      <c r="AO320" s="20"/>
    </row>
    <row r="321" spans="1:41" x14ac:dyDescent="0.25">
      <c r="A321" s="3" t="s">
        <v>71</v>
      </c>
      <c r="B321" s="3" t="s">
        <v>73</v>
      </c>
      <c r="C321" s="3">
        <v>352</v>
      </c>
      <c r="D321" s="10">
        <v>41754</v>
      </c>
      <c r="E321" s="4">
        <v>0.15277777777777776</v>
      </c>
      <c r="F321" s="10">
        <v>41754</v>
      </c>
      <c r="G321" s="4">
        <v>0.18680555555555556</v>
      </c>
      <c r="H321" s="6">
        <f t="shared" si="71"/>
        <v>31.324716666666667</v>
      </c>
      <c r="I321" s="6">
        <f t="shared" si="72"/>
        <v>-117.4051</v>
      </c>
      <c r="J321" s="6">
        <f t="shared" si="73"/>
        <v>32.66663333333333</v>
      </c>
      <c r="K321" s="6">
        <f t="shared" si="74"/>
        <v>-117.40631666666667</v>
      </c>
      <c r="L321" s="3">
        <v>3</v>
      </c>
      <c r="M321" s="3">
        <v>12</v>
      </c>
      <c r="N321" s="3">
        <v>37</v>
      </c>
      <c r="O321" s="3">
        <v>37.466000000000001</v>
      </c>
      <c r="P321" s="3">
        <v>12.098599999999999</v>
      </c>
      <c r="Q321" s="3">
        <v>2</v>
      </c>
      <c r="R321" s="13">
        <v>33.505200000000002</v>
      </c>
      <c r="S321" s="16">
        <v>9</v>
      </c>
      <c r="U321" s="8"/>
      <c r="V321" s="6"/>
      <c r="W321" s="8"/>
      <c r="X321" s="32"/>
      <c r="Y321" s="8"/>
      <c r="Z321" s="32"/>
      <c r="AA321" s="8"/>
      <c r="AC321" s="8"/>
      <c r="AD321" s="31"/>
      <c r="AE321" s="8"/>
      <c r="AF321" s="8"/>
      <c r="AG321" s="8"/>
      <c r="AH321" s="31"/>
      <c r="AI321" s="8"/>
      <c r="AJ321" s="31"/>
      <c r="AK321" s="8"/>
      <c r="AL321" s="3">
        <v>0.81127300000000002</v>
      </c>
      <c r="AO321" s="20"/>
    </row>
    <row r="322" spans="1:41" x14ac:dyDescent="0.25">
      <c r="A322" s="3" t="s">
        <v>71</v>
      </c>
      <c r="B322" s="3" t="s">
        <v>73</v>
      </c>
      <c r="C322" s="3">
        <v>352</v>
      </c>
      <c r="D322" s="10">
        <v>41754</v>
      </c>
      <c r="E322" s="4">
        <v>0.15277777777777776</v>
      </c>
      <c r="F322" s="10">
        <v>41754</v>
      </c>
      <c r="G322" s="4">
        <v>0.18680555555555556</v>
      </c>
      <c r="H322" s="6">
        <f t="shared" si="71"/>
        <v>31.324716666666667</v>
      </c>
      <c r="I322" s="6">
        <f t="shared" si="72"/>
        <v>-117.4051</v>
      </c>
      <c r="J322" s="6">
        <f t="shared" si="73"/>
        <v>32.66663333333333</v>
      </c>
      <c r="K322" s="6">
        <f t="shared" si="74"/>
        <v>-117.40631666666667</v>
      </c>
      <c r="L322" s="3">
        <v>3</v>
      </c>
      <c r="M322" s="3">
        <v>13</v>
      </c>
      <c r="N322" s="3">
        <v>7</v>
      </c>
      <c r="O322" s="3">
        <v>7.5839999999999996</v>
      </c>
      <c r="P322" s="3">
        <v>17.411200000000001</v>
      </c>
      <c r="Q322" s="3">
        <v>2</v>
      </c>
      <c r="R322" s="13">
        <v>33.539700000000003</v>
      </c>
      <c r="S322" s="16">
        <v>9</v>
      </c>
      <c r="U322" s="8"/>
      <c r="V322" s="6">
        <v>5.9139999999999997</v>
      </c>
      <c r="W322" s="8"/>
      <c r="X322" s="32"/>
      <c r="Y322" s="8"/>
      <c r="Z322" s="32"/>
      <c r="AA322" s="8"/>
      <c r="AC322" s="8"/>
      <c r="AD322" s="31"/>
      <c r="AE322" s="8"/>
      <c r="AF322" s="8"/>
      <c r="AG322" s="8"/>
      <c r="AH322" s="31"/>
      <c r="AI322" s="8"/>
      <c r="AJ322" s="31"/>
      <c r="AK322" s="8"/>
      <c r="AO322" s="20"/>
    </row>
    <row r="323" spans="1:41" x14ac:dyDescent="0.25">
      <c r="A323" s="3" t="s">
        <v>71</v>
      </c>
      <c r="B323" s="3" t="s">
        <v>73</v>
      </c>
      <c r="C323" s="3">
        <v>352</v>
      </c>
      <c r="D323" s="10">
        <v>41754</v>
      </c>
      <c r="E323" s="4">
        <v>0.15277777777777776</v>
      </c>
      <c r="F323" s="10">
        <v>41754</v>
      </c>
      <c r="G323" s="4">
        <v>0.18680555555555556</v>
      </c>
      <c r="H323" s="6">
        <f t="shared" si="71"/>
        <v>31.324716666666667</v>
      </c>
      <c r="I323" s="6">
        <f t="shared" si="72"/>
        <v>-117.4051</v>
      </c>
      <c r="J323" s="6">
        <f t="shared" si="73"/>
        <v>32.66663333333333</v>
      </c>
      <c r="K323" s="6">
        <f t="shared" si="74"/>
        <v>-117.40631666666667</v>
      </c>
      <c r="L323" s="3">
        <v>3</v>
      </c>
      <c r="M323" s="3">
        <v>14</v>
      </c>
      <c r="N323" s="3">
        <v>7</v>
      </c>
      <c r="O323" s="3">
        <v>7.3040000000000003</v>
      </c>
      <c r="P323" s="3">
        <v>17.439599999999999</v>
      </c>
      <c r="Q323" s="3">
        <v>2</v>
      </c>
      <c r="R323" s="13">
        <v>33.540500000000002</v>
      </c>
      <c r="S323" s="16">
        <v>9</v>
      </c>
      <c r="U323" s="8"/>
      <c r="V323" s="6"/>
      <c r="W323" s="8"/>
      <c r="X323" s="32"/>
      <c r="Y323" s="8"/>
      <c r="Z323" s="32"/>
      <c r="AA323" s="8"/>
      <c r="AC323" s="8"/>
      <c r="AD323" s="31"/>
      <c r="AE323" s="8"/>
      <c r="AF323" s="8"/>
      <c r="AG323" s="8"/>
      <c r="AH323" s="31"/>
      <c r="AI323" s="8"/>
      <c r="AJ323" s="31"/>
      <c r="AK323" s="8"/>
      <c r="AL323" s="3">
        <v>8.8289999999999993E-2</v>
      </c>
      <c r="AO323" s="20"/>
    </row>
    <row r="324" spans="1:41" x14ac:dyDescent="0.25">
      <c r="A324" s="3" t="s">
        <v>71</v>
      </c>
      <c r="B324" s="3" t="s">
        <v>73</v>
      </c>
      <c r="C324" s="3">
        <v>352</v>
      </c>
      <c r="D324" s="10">
        <v>41754</v>
      </c>
      <c r="E324" s="4">
        <v>0.15277777777777776</v>
      </c>
      <c r="F324" s="10">
        <v>41754</v>
      </c>
      <c r="G324" s="4">
        <v>0.18680555555555556</v>
      </c>
      <c r="H324" s="6">
        <f t="shared" si="71"/>
        <v>31.324716666666667</v>
      </c>
      <c r="I324" s="6">
        <f t="shared" si="72"/>
        <v>-117.4051</v>
      </c>
      <c r="J324" s="6">
        <f t="shared" si="73"/>
        <v>32.66663333333333</v>
      </c>
      <c r="K324" s="6">
        <f t="shared" si="74"/>
        <v>-117.40631666666667</v>
      </c>
      <c r="L324" s="3">
        <v>3</v>
      </c>
      <c r="M324" s="3">
        <v>15</v>
      </c>
      <c r="N324" s="3">
        <v>7</v>
      </c>
      <c r="O324" s="3">
        <v>7.76</v>
      </c>
      <c r="P324" s="3">
        <v>17.386600000000001</v>
      </c>
      <c r="Q324" s="3">
        <v>2</v>
      </c>
      <c r="R324" s="13">
        <v>33.5413</v>
      </c>
      <c r="S324" s="16">
        <v>2</v>
      </c>
      <c r="T324" s="39">
        <v>33.540500000000002</v>
      </c>
      <c r="U324" s="8"/>
      <c r="V324" s="6"/>
      <c r="W324" s="8"/>
      <c r="X324" s="32"/>
      <c r="Y324" s="8"/>
      <c r="Z324" s="32"/>
      <c r="AA324" s="8"/>
      <c r="AC324" s="8"/>
      <c r="AD324" s="31"/>
      <c r="AE324" s="8"/>
      <c r="AF324" s="8"/>
      <c r="AG324" s="8"/>
      <c r="AH324" s="31"/>
      <c r="AI324" s="8"/>
      <c r="AJ324" s="31"/>
      <c r="AK324" s="8"/>
      <c r="AO324" s="20"/>
    </row>
    <row r="325" spans="1:41" x14ac:dyDescent="0.25">
      <c r="A325" s="3" t="s">
        <v>58</v>
      </c>
      <c r="B325" s="3" t="s">
        <v>72</v>
      </c>
      <c r="C325" s="3">
        <v>1732</v>
      </c>
      <c r="D325" s="10">
        <v>41757</v>
      </c>
      <c r="E325" s="4">
        <v>0.13541666666666666</v>
      </c>
      <c r="F325" s="10">
        <v>41757</v>
      </c>
      <c r="G325" s="4">
        <v>0.18402777777777779</v>
      </c>
      <c r="H325" s="6">
        <v>32.456699999999998</v>
      </c>
      <c r="I325" s="6">
        <v>-118.1737</v>
      </c>
      <c r="J325" s="3">
        <v>32.441499999999998</v>
      </c>
      <c r="K325" s="6">
        <v>-118.1885</v>
      </c>
      <c r="L325" s="3">
        <v>4</v>
      </c>
      <c r="M325" s="8">
        <v>1</v>
      </c>
      <c r="N325" s="8">
        <v>577</v>
      </c>
      <c r="O325" s="8">
        <v>582.43799999999999</v>
      </c>
      <c r="P325" s="3">
        <v>5.7956000000000003</v>
      </c>
      <c r="Q325" s="3">
        <v>2</v>
      </c>
      <c r="R325" s="13">
        <v>34.346400000000003</v>
      </c>
      <c r="S325" s="16">
        <v>4</v>
      </c>
      <c r="T325" s="13">
        <v>34.294899999999998</v>
      </c>
      <c r="U325" s="18">
        <v>2</v>
      </c>
      <c r="V325" s="6">
        <v>0.54100000000000004</v>
      </c>
      <c r="W325" s="20">
        <v>2</v>
      </c>
      <c r="X325" s="21"/>
      <c r="Y325" s="20">
        <v>9</v>
      </c>
      <c r="Z325" s="21"/>
      <c r="AA325" s="20">
        <v>9</v>
      </c>
      <c r="AB325" s="21"/>
      <c r="AC325" s="20">
        <v>9</v>
      </c>
      <c r="AD325" s="21"/>
      <c r="AE325" s="20">
        <v>9</v>
      </c>
      <c r="AG325" s="3">
        <v>9</v>
      </c>
      <c r="AH325" s="21"/>
      <c r="AI325" s="20">
        <v>9</v>
      </c>
      <c r="AJ325" s="21"/>
      <c r="AK325" s="20">
        <v>9</v>
      </c>
      <c r="AL325" s="20"/>
      <c r="AM325" s="20">
        <v>9</v>
      </c>
      <c r="AO325" s="20">
        <v>9</v>
      </c>
    </row>
    <row r="326" spans="1:41" x14ac:dyDescent="0.25">
      <c r="A326" s="3" t="s">
        <v>58</v>
      </c>
      <c r="B326" s="3" t="s">
        <v>72</v>
      </c>
      <c r="C326" s="3">
        <v>1732</v>
      </c>
      <c r="D326" s="10">
        <v>41757</v>
      </c>
      <c r="E326" s="4">
        <v>0.13541666666666666</v>
      </c>
      <c r="F326" s="10">
        <v>41757</v>
      </c>
      <c r="G326" s="4">
        <v>0.18402777777777779</v>
      </c>
      <c r="H326" s="6">
        <v>32.456699999999998</v>
      </c>
      <c r="I326" s="6">
        <v>-118.1737</v>
      </c>
      <c r="J326" s="3">
        <v>32.441499999999998</v>
      </c>
      <c r="K326" s="6">
        <v>-118.1885</v>
      </c>
      <c r="L326" s="3">
        <v>4</v>
      </c>
      <c r="M326" s="3">
        <v>8</v>
      </c>
      <c r="N326" s="8">
        <v>458</v>
      </c>
      <c r="O326" s="8">
        <v>462.93099999999998</v>
      </c>
      <c r="P326" s="3">
        <v>6.6563999999999997</v>
      </c>
      <c r="Q326" s="3">
        <v>2</v>
      </c>
      <c r="R326" s="13">
        <v>34.298299999999998</v>
      </c>
      <c r="S326" s="16">
        <v>9</v>
      </c>
      <c r="U326" s="18">
        <v>9</v>
      </c>
      <c r="V326" s="6">
        <v>0.41299999999999998</v>
      </c>
      <c r="W326" s="20">
        <v>2</v>
      </c>
      <c r="X326" s="21"/>
      <c r="Y326" s="20">
        <v>9</v>
      </c>
      <c r="Z326" s="21"/>
      <c r="AA326" s="20">
        <v>9</v>
      </c>
      <c r="AB326" s="21"/>
      <c r="AC326" s="20">
        <v>9</v>
      </c>
      <c r="AD326" s="21"/>
      <c r="AE326" s="20">
        <v>9</v>
      </c>
      <c r="AG326" s="3">
        <v>9</v>
      </c>
      <c r="AH326" s="21"/>
      <c r="AI326" s="20">
        <v>9</v>
      </c>
      <c r="AJ326" s="21"/>
      <c r="AK326" s="20">
        <v>9</v>
      </c>
      <c r="AL326" s="20"/>
      <c r="AM326" s="20">
        <v>9</v>
      </c>
      <c r="AO326" s="20">
        <v>9</v>
      </c>
    </row>
    <row r="327" spans="1:41" x14ac:dyDescent="0.25">
      <c r="A327" s="3" t="s">
        <v>58</v>
      </c>
      <c r="B327" s="3" t="s">
        <v>72</v>
      </c>
      <c r="C327" s="3">
        <v>1732</v>
      </c>
      <c r="D327" s="10">
        <v>41757</v>
      </c>
      <c r="E327" s="4">
        <v>0.13541666666666666</v>
      </c>
      <c r="F327" s="10">
        <v>41757</v>
      </c>
      <c r="G327" s="4">
        <v>0.18402777777777779</v>
      </c>
      <c r="H327" s="6">
        <v>32.456699999999998</v>
      </c>
      <c r="I327" s="6">
        <v>-118.1737</v>
      </c>
      <c r="J327" s="3">
        <v>32.441499999999998</v>
      </c>
      <c r="K327" s="6">
        <v>-118.1885</v>
      </c>
      <c r="L327" s="3">
        <v>4</v>
      </c>
      <c r="M327" s="3">
        <v>10</v>
      </c>
      <c r="N327" s="8">
        <v>458</v>
      </c>
      <c r="O327" s="8">
        <v>462.40100000000001</v>
      </c>
      <c r="P327" s="3">
        <v>6.6597</v>
      </c>
      <c r="Q327" s="3">
        <v>2</v>
      </c>
      <c r="R327" s="13">
        <v>34.297899999999998</v>
      </c>
      <c r="S327" s="16">
        <v>2</v>
      </c>
      <c r="T327" s="13">
        <v>34.2988</v>
      </c>
      <c r="U327" s="18">
        <v>2</v>
      </c>
      <c r="V327" s="19"/>
      <c r="W327" s="20">
        <v>1</v>
      </c>
      <c r="X327" s="21"/>
      <c r="Y327" s="20">
        <v>9</v>
      </c>
      <c r="Z327" s="21"/>
      <c r="AA327" s="20">
        <v>9</v>
      </c>
      <c r="AB327" s="21"/>
      <c r="AC327" s="20">
        <v>9</v>
      </c>
      <c r="AD327" s="21"/>
      <c r="AE327" s="20">
        <v>9</v>
      </c>
      <c r="AG327" s="3">
        <v>9</v>
      </c>
      <c r="AH327" s="21"/>
      <c r="AI327" s="20">
        <v>9</v>
      </c>
      <c r="AJ327" s="21"/>
      <c r="AK327" s="20">
        <v>9</v>
      </c>
      <c r="AL327" s="20"/>
      <c r="AM327" s="20">
        <v>9</v>
      </c>
      <c r="AO327" s="20">
        <v>9</v>
      </c>
    </row>
    <row r="328" spans="1:41" x14ac:dyDescent="0.25">
      <c r="A328" s="3" t="s">
        <v>58</v>
      </c>
      <c r="B328" s="3" t="s">
        <v>72</v>
      </c>
      <c r="C328" s="3">
        <v>1732</v>
      </c>
      <c r="D328" s="10">
        <v>41757</v>
      </c>
      <c r="E328" s="4">
        <v>0.13541666666666666</v>
      </c>
      <c r="F328" s="10">
        <v>41757</v>
      </c>
      <c r="G328" s="4">
        <v>0.18402777777777779</v>
      </c>
      <c r="H328" s="6">
        <v>32.456699999999998</v>
      </c>
      <c r="I328" s="6">
        <v>-118.1737</v>
      </c>
      <c r="J328" s="3">
        <v>32.441499999999998</v>
      </c>
      <c r="K328" s="6">
        <v>-118.1885</v>
      </c>
      <c r="L328" s="3">
        <v>4</v>
      </c>
      <c r="M328" s="3">
        <v>11</v>
      </c>
      <c r="N328" s="8">
        <v>345</v>
      </c>
      <c r="O328" s="8">
        <v>346.84199999999998</v>
      </c>
      <c r="P328" s="3">
        <v>7.5016999999999996</v>
      </c>
      <c r="Q328" s="3">
        <v>2</v>
      </c>
      <c r="R328" s="13">
        <v>34.271099999999997</v>
      </c>
      <c r="S328" s="16">
        <v>9</v>
      </c>
      <c r="U328" s="18">
        <v>9</v>
      </c>
      <c r="V328" s="6">
        <v>0.65600000000000003</v>
      </c>
      <c r="W328" s="20">
        <v>2</v>
      </c>
      <c r="X328" s="21"/>
      <c r="Y328" s="20">
        <v>9</v>
      </c>
      <c r="Z328" s="21"/>
      <c r="AA328" s="20">
        <v>9</v>
      </c>
      <c r="AB328" s="21"/>
      <c r="AC328" s="20">
        <v>9</v>
      </c>
      <c r="AD328" s="21"/>
      <c r="AE328" s="20">
        <v>9</v>
      </c>
      <c r="AG328" s="3">
        <v>9</v>
      </c>
      <c r="AH328" s="21"/>
      <c r="AI328" s="20">
        <v>9</v>
      </c>
      <c r="AJ328" s="21"/>
      <c r="AK328" s="20">
        <v>9</v>
      </c>
      <c r="AL328" s="20"/>
      <c r="AM328" s="20">
        <v>9</v>
      </c>
      <c r="AO328" s="18">
        <v>9</v>
      </c>
    </row>
    <row r="329" spans="1:41" x14ac:dyDescent="0.25">
      <c r="A329" s="3" t="s">
        <v>58</v>
      </c>
      <c r="B329" s="3" t="s">
        <v>72</v>
      </c>
      <c r="C329" s="3">
        <v>1732</v>
      </c>
      <c r="D329" s="10">
        <v>41757</v>
      </c>
      <c r="E329" s="4">
        <v>0.13541666666666666</v>
      </c>
      <c r="F329" s="10">
        <v>41757</v>
      </c>
      <c r="G329" s="4">
        <v>0.18402777777777779</v>
      </c>
      <c r="H329" s="6">
        <v>32.456699999999998</v>
      </c>
      <c r="I329" s="6">
        <v>-118.1737</v>
      </c>
      <c r="J329" s="3">
        <v>32.441499999999998</v>
      </c>
      <c r="K329" s="6">
        <v>-118.1885</v>
      </c>
      <c r="L329" s="3">
        <v>4</v>
      </c>
      <c r="M329" s="3">
        <v>13</v>
      </c>
      <c r="N329" s="8">
        <v>345</v>
      </c>
      <c r="O329" s="8">
        <v>346.18400000000003</v>
      </c>
      <c r="P329" s="3">
        <v>7.4969000000000001</v>
      </c>
      <c r="Q329" s="3">
        <v>2</v>
      </c>
      <c r="R329" s="13">
        <v>34.2714</v>
      </c>
      <c r="S329" s="16">
        <v>2</v>
      </c>
      <c r="T329" s="13">
        <v>34.271500000000003</v>
      </c>
      <c r="U329" s="18">
        <v>2</v>
      </c>
      <c r="V329" s="19"/>
      <c r="W329" s="20">
        <v>1</v>
      </c>
      <c r="X329" s="21"/>
      <c r="Y329" s="20">
        <v>9</v>
      </c>
      <c r="Z329" s="21"/>
      <c r="AA329" s="20">
        <v>9</v>
      </c>
      <c r="AB329" s="21"/>
      <c r="AC329" s="20">
        <v>9</v>
      </c>
      <c r="AD329" s="21"/>
      <c r="AE329" s="20">
        <v>9</v>
      </c>
      <c r="AG329" s="3">
        <v>9</v>
      </c>
      <c r="AH329" s="21"/>
      <c r="AI329" s="20">
        <v>9</v>
      </c>
      <c r="AJ329" s="21"/>
      <c r="AK329" s="20">
        <v>9</v>
      </c>
      <c r="AL329" s="20"/>
      <c r="AM329" s="20">
        <v>9</v>
      </c>
      <c r="AO329" s="18">
        <v>9</v>
      </c>
    </row>
    <row r="330" spans="1:41" x14ac:dyDescent="0.25">
      <c r="A330" s="3" t="s">
        <v>58</v>
      </c>
      <c r="B330" s="3" t="s">
        <v>72</v>
      </c>
      <c r="C330" s="3">
        <v>1732</v>
      </c>
      <c r="D330" s="10">
        <v>41757</v>
      </c>
      <c r="E330" s="4">
        <v>0.13541666666666666</v>
      </c>
      <c r="F330" s="10">
        <v>41757</v>
      </c>
      <c r="G330" s="4">
        <v>0.18402777777777779</v>
      </c>
      <c r="H330" s="6">
        <v>32.456699999999998</v>
      </c>
      <c r="I330" s="6">
        <v>-118.1737</v>
      </c>
      <c r="J330" s="3">
        <v>32.441499999999998</v>
      </c>
      <c r="K330" s="6">
        <v>-118.1885</v>
      </c>
      <c r="L330" s="3">
        <v>4</v>
      </c>
      <c r="M330" s="3">
        <v>14</v>
      </c>
      <c r="N330" s="8">
        <v>46</v>
      </c>
      <c r="O330" s="8">
        <v>46.648000000000003</v>
      </c>
      <c r="P330" s="3">
        <v>10.710699999999999</v>
      </c>
      <c r="Q330" s="3">
        <v>2</v>
      </c>
      <c r="R330" s="13">
        <v>33.658499999999997</v>
      </c>
      <c r="S330" s="16">
        <v>9</v>
      </c>
      <c r="T330" s="17"/>
      <c r="U330" s="18">
        <v>9</v>
      </c>
      <c r="V330" s="6"/>
      <c r="W330" s="20">
        <v>9</v>
      </c>
      <c r="X330" s="21"/>
      <c r="Y330" s="20">
        <v>9</v>
      </c>
      <c r="Z330" s="21"/>
      <c r="AA330" s="20">
        <v>9</v>
      </c>
      <c r="AB330" s="21"/>
      <c r="AC330" s="20">
        <v>9</v>
      </c>
      <c r="AD330" s="21"/>
      <c r="AE330" s="20">
        <v>9</v>
      </c>
      <c r="AG330" s="3">
        <v>9</v>
      </c>
      <c r="AH330" s="21"/>
      <c r="AI330" s="20">
        <v>9</v>
      </c>
      <c r="AJ330" s="21"/>
      <c r="AK330" s="20">
        <v>9</v>
      </c>
      <c r="AL330" s="28">
        <v>0.27479999999999999</v>
      </c>
      <c r="AM330" s="20">
        <v>2</v>
      </c>
      <c r="AO330" s="18">
        <v>9</v>
      </c>
    </row>
    <row r="331" spans="1:41" x14ac:dyDescent="0.25">
      <c r="A331" s="3" t="s">
        <v>58</v>
      </c>
      <c r="B331" s="3" t="s">
        <v>72</v>
      </c>
      <c r="C331" s="3">
        <v>1732</v>
      </c>
      <c r="D331" s="10">
        <v>41757</v>
      </c>
      <c r="E331" s="4">
        <v>0.13541666666666666</v>
      </c>
      <c r="F331" s="10">
        <v>41757</v>
      </c>
      <c r="G331" s="4">
        <v>0.18402777777777779</v>
      </c>
      <c r="H331" s="6">
        <v>32.456699999999998</v>
      </c>
      <c r="I331" s="6">
        <v>-118.1737</v>
      </c>
      <c r="J331" s="3">
        <v>32.441499999999998</v>
      </c>
      <c r="K331" s="6">
        <v>-118.1885</v>
      </c>
      <c r="L331" s="3">
        <v>4</v>
      </c>
      <c r="M331" s="3">
        <v>15</v>
      </c>
      <c r="N331" s="8">
        <v>30</v>
      </c>
      <c r="O331" s="8">
        <v>30.77</v>
      </c>
      <c r="P331" s="3">
        <v>11.6434</v>
      </c>
      <c r="Q331" s="3">
        <v>2</v>
      </c>
      <c r="R331" s="13">
        <v>33.528599999999997</v>
      </c>
      <c r="S331" s="16">
        <v>9</v>
      </c>
      <c r="T331" s="55"/>
      <c r="U331" s="18">
        <v>9</v>
      </c>
      <c r="V331" s="6"/>
      <c r="W331" s="18">
        <v>9</v>
      </c>
      <c r="X331" s="24"/>
      <c r="Y331" s="18">
        <v>9</v>
      </c>
      <c r="Z331" s="24"/>
      <c r="AA331" s="18">
        <v>9</v>
      </c>
      <c r="AB331" s="21"/>
      <c r="AC331" s="18">
        <v>9</v>
      </c>
      <c r="AD331" s="21"/>
      <c r="AE331" s="18">
        <v>9</v>
      </c>
      <c r="AG331" s="20">
        <v>9</v>
      </c>
      <c r="AH331" s="21"/>
      <c r="AI331" s="18">
        <v>9</v>
      </c>
      <c r="AJ331" s="21"/>
      <c r="AK331" s="18">
        <v>9</v>
      </c>
      <c r="AL331" s="26">
        <v>2.3767</v>
      </c>
      <c r="AM331" s="20">
        <v>2</v>
      </c>
      <c r="AO331" s="18">
        <v>9</v>
      </c>
    </row>
    <row r="332" spans="1:41" x14ac:dyDescent="0.25">
      <c r="A332" s="3" t="s">
        <v>58</v>
      </c>
      <c r="B332" s="3" t="s">
        <v>72</v>
      </c>
      <c r="C332" s="3">
        <v>1732</v>
      </c>
      <c r="D332" s="10">
        <v>41757</v>
      </c>
      <c r="E332" s="4">
        <v>0.13541666666666666</v>
      </c>
      <c r="F332" s="10">
        <v>41757</v>
      </c>
      <c r="G332" s="4">
        <v>0.18402777777777779</v>
      </c>
      <c r="H332" s="6">
        <v>32.456699999999998</v>
      </c>
      <c r="I332" s="6">
        <v>-118.1737</v>
      </c>
      <c r="J332" s="3">
        <v>32.441499999999998</v>
      </c>
      <c r="K332" s="6">
        <v>-118.1885</v>
      </c>
      <c r="L332" s="3">
        <v>4</v>
      </c>
      <c r="M332" s="3">
        <v>21</v>
      </c>
      <c r="N332" s="8">
        <v>11</v>
      </c>
      <c r="O332" s="8">
        <v>11.515000000000001</v>
      </c>
      <c r="P332" s="3">
        <v>16.011600000000001</v>
      </c>
      <c r="Q332" s="3">
        <v>2</v>
      </c>
      <c r="R332" s="13">
        <v>33.529000000000003</v>
      </c>
      <c r="S332" s="16">
        <v>9</v>
      </c>
      <c r="T332" s="55"/>
      <c r="U332" s="18">
        <v>9</v>
      </c>
      <c r="V332" s="6">
        <v>5.8609999999999998</v>
      </c>
      <c r="W332" s="18">
        <v>2</v>
      </c>
      <c r="X332" s="24"/>
      <c r="Y332" s="18">
        <v>9</v>
      </c>
      <c r="Z332" s="24"/>
      <c r="AA332" s="18">
        <v>9</v>
      </c>
      <c r="AB332" s="21"/>
      <c r="AC332" s="18">
        <v>9</v>
      </c>
      <c r="AD332" s="21"/>
      <c r="AE332" s="18">
        <v>9</v>
      </c>
      <c r="AG332" s="20">
        <v>9</v>
      </c>
      <c r="AH332" s="21"/>
      <c r="AI332" s="18">
        <v>9</v>
      </c>
      <c r="AJ332" s="21"/>
      <c r="AK332" s="18">
        <v>9</v>
      </c>
      <c r="AL332" s="28">
        <v>0.2069</v>
      </c>
      <c r="AM332" s="20">
        <v>2</v>
      </c>
      <c r="AO332" s="18">
        <v>9</v>
      </c>
    </row>
    <row r="333" spans="1:41" x14ac:dyDescent="0.25">
      <c r="A333" s="3" t="s">
        <v>58</v>
      </c>
      <c r="B333" s="3" t="s">
        <v>72</v>
      </c>
      <c r="C333" s="3">
        <v>1732</v>
      </c>
      <c r="D333" s="10">
        <v>41757</v>
      </c>
      <c r="E333" s="4">
        <v>0.13541666666666666</v>
      </c>
      <c r="F333" s="10">
        <v>41757</v>
      </c>
      <c r="G333" s="4">
        <v>0.18402777777777779</v>
      </c>
      <c r="H333" s="6">
        <v>32.456699999999998</v>
      </c>
      <c r="I333" s="6">
        <v>-118.1737</v>
      </c>
      <c r="J333" s="3">
        <v>32.441499999999998</v>
      </c>
      <c r="K333" s="6">
        <v>-118.1885</v>
      </c>
      <c r="L333" s="3">
        <v>4</v>
      </c>
      <c r="M333" s="3">
        <v>24</v>
      </c>
      <c r="N333" s="8">
        <v>11</v>
      </c>
      <c r="O333" s="8">
        <v>11.988</v>
      </c>
      <c r="P333" s="3">
        <v>15.998699999999999</v>
      </c>
      <c r="Q333" s="3">
        <v>2</v>
      </c>
      <c r="R333" s="13">
        <v>33.5289</v>
      </c>
      <c r="S333" s="16">
        <v>2</v>
      </c>
      <c r="T333" s="13">
        <v>33.529899999999998</v>
      </c>
      <c r="U333" s="18">
        <v>2</v>
      </c>
      <c r="V333" s="19"/>
      <c r="W333" s="18">
        <v>9</v>
      </c>
      <c r="X333" s="19"/>
      <c r="Y333" s="18">
        <v>9</v>
      </c>
      <c r="Z333" s="19"/>
      <c r="AA333" s="18">
        <v>9</v>
      </c>
      <c r="AB333" s="21"/>
      <c r="AC333" s="18">
        <v>9</v>
      </c>
      <c r="AD333" s="21"/>
      <c r="AE333" s="18">
        <v>9</v>
      </c>
      <c r="AG333" s="20">
        <v>9</v>
      </c>
      <c r="AH333" s="21"/>
      <c r="AI333" s="18">
        <v>9</v>
      </c>
      <c r="AJ333" s="21"/>
      <c r="AK333" s="18">
        <v>9</v>
      </c>
      <c r="AL333" s="26"/>
      <c r="AM333" s="20">
        <v>9</v>
      </c>
      <c r="AO333" s="18">
        <v>9</v>
      </c>
    </row>
    <row r="334" spans="1:41" x14ac:dyDescent="0.25">
      <c r="A334" s="3" t="s">
        <v>58</v>
      </c>
      <c r="B334" s="3" t="s">
        <v>72</v>
      </c>
      <c r="C334" s="3">
        <v>3520</v>
      </c>
      <c r="D334" s="10">
        <v>41757</v>
      </c>
      <c r="E334" s="4">
        <v>0.76180555555555562</v>
      </c>
      <c r="F334" s="10">
        <v>41757</v>
      </c>
      <c r="G334" s="5">
        <v>0.88541666666666663</v>
      </c>
      <c r="H334" s="6">
        <v>32.067100000000003</v>
      </c>
      <c r="I334" s="6">
        <v>-120.2133</v>
      </c>
      <c r="J334" s="3">
        <v>32.079700000000003</v>
      </c>
      <c r="K334" s="6">
        <v>-120.24420000000001</v>
      </c>
      <c r="L334" s="3">
        <v>5</v>
      </c>
      <c r="M334" s="3">
        <v>1</v>
      </c>
      <c r="N334" s="8">
        <v>3425</v>
      </c>
      <c r="O334" s="8">
        <v>3426.9</v>
      </c>
      <c r="P334" s="3">
        <v>1.6023000000000001</v>
      </c>
      <c r="Q334" s="3">
        <v>2</v>
      </c>
      <c r="R334" s="13">
        <v>34.67</v>
      </c>
      <c r="S334" s="16">
        <v>2</v>
      </c>
      <c r="T334" s="13">
        <v>34.6706</v>
      </c>
      <c r="U334" s="18">
        <v>2</v>
      </c>
      <c r="V334" s="19"/>
      <c r="W334" s="18">
        <v>9</v>
      </c>
      <c r="X334" s="19"/>
      <c r="Y334" s="18">
        <v>9</v>
      </c>
      <c r="Z334" s="19"/>
      <c r="AA334" s="18">
        <v>9</v>
      </c>
      <c r="AB334" s="21"/>
      <c r="AC334" s="18">
        <v>9</v>
      </c>
      <c r="AD334" s="21"/>
      <c r="AE334" s="18">
        <v>9</v>
      </c>
      <c r="AG334" s="20">
        <v>9</v>
      </c>
      <c r="AH334" s="21"/>
      <c r="AI334" s="18">
        <v>9</v>
      </c>
      <c r="AJ334" s="21"/>
      <c r="AK334" s="18">
        <v>9</v>
      </c>
      <c r="AL334" s="26"/>
      <c r="AM334" s="18">
        <v>9</v>
      </c>
      <c r="AO334" s="18">
        <v>9</v>
      </c>
    </row>
    <row r="335" spans="1:41" x14ac:dyDescent="0.25">
      <c r="A335" s="3" t="s">
        <v>58</v>
      </c>
      <c r="B335" s="3" t="s">
        <v>72</v>
      </c>
      <c r="C335" s="3">
        <v>3520</v>
      </c>
      <c r="D335" s="10">
        <v>41757</v>
      </c>
      <c r="E335" s="4">
        <v>0.76180555555555562</v>
      </c>
      <c r="F335" s="10">
        <v>41757</v>
      </c>
      <c r="G335" s="5">
        <v>0.88541666666666663</v>
      </c>
      <c r="H335" s="6">
        <v>32.067100000000003</v>
      </c>
      <c r="I335" s="6">
        <v>-120.2133</v>
      </c>
      <c r="J335" s="3">
        <v>32.079700000000003</v>
      </c>
      <c r="K335" s="6">
        <v>-120.24420000000001</v>
      </c>
      <c r="L335" s="3">
        <v>5</v>
      </c>
      <c r="M335" s="3">
        <v>3</v>
      </c>
      <c r="N335" s="8">
        <v>2803</v>
      </c>
      <c r="O335" s="8">
        <v>2798.9</v>
      </c>
      <c r="P335" s="3">
        <v>1.7055</v>
      </c>
      <c r="Q335" s="3">
        <v>2</v>
      </c>
      <c r="R335" s="13">
        <v>34.659999999999997</v>
      </c>
      <c r="S335" s="16">
        <v>2</v>
      </c>
      <c r="T335" s="13">
        <v>34.660800000000002</v>
      </c>
      <c r="U335" s="18">
        <v>2</v>
      </c>
      <c r="V335" s="27"/>
      <c r="W335" s="18">
        <v>9</v>
      </c>
      <c r="X335" s="19"/>
      <c r="Y335" s="18">
        <v>9</v>
      </c>
      <c r="Z335" s="19"/>
      <c r="AA335" s="18">
        <v>9</v>
      </c>
      <c r="AB335" s="21"/>
      <c r="AC335" s="18">
        <v>9</v>
      </c>
      <c r="AD335" s="21"/>
      <c r="AE335" s="18">
        <v>9</v>
      </c>
      <c r="AG335" s="20">
        <v>9</v>
      </c>
      <c r="AH335" s="21"/>
      <c r="AI335" s="18">
        <v>9</v>
      </c>
      <c r="AJ335" s="21"/>
      <c r="AK335" s="18">
        <v>9</v>
      </c>
      <c r="AL335" s="28"/>
      <c r="AM335" s="18">
        <v>9</v>
      </c>
      <c r="AO335" s="3">
        <v>9</v>
      </c>
    </row>
    <row r="336" spans="1:41" x14ac:dyDescent="0.25">
      <c r="A336" s="3" t="s">
        <v>58</v>
      </c>
      <c r="B336" s="3" t="s">
        <v>72</v>
      </c>
      <c r="C336" s="3">
        <v>3520</v>
      </c>
      <c r="D336" s="10">
        <v>41757</v>
      </c>
      <c r="E336" s="4">
        <v>0.76180555555555562</v>
      </c>
      <c r="F336" s="10">
        <v>41757</v>
      </c>
      <c r="G336" s="5">
        <v>0.88541666666666663</v>
      </c>
      <c r="H336" s="6">
        <v>32.067100000000003</v>
      </c>
      <c r="I336" s="6">
        <v>-120.2133</v>
      </c>
      <c r="J336" s="3">
        <v>32.079700000000003</v>
      </c>
      <c r="K336" s="6">
        <v>-120.24420000000001</v>
      </c>
      <c r="L336" s="3">
        <v>5</v>
      </c>
      <c r="M336" s="3">
        <v>9</v>
      </c>
      <c r="N336" s="8">
        <v>2001</v>
      </c>
      <c r="O336" s="8">
        <v>2002.9</v>
      </c>
      <c r="P336" s="3">
        <v>2.1595</v>
      </c>
      <c r="Q336" s="3">
        <v>2</v>
      </c>
      <c r="R336" s="13">
        <v>34.613999999999997</v>
      </c>
      <c r="S336" s="16">
        <v>2</v>
      </c>
      <c r="T336" s="13">
        <v>34.6175</v>
      </c>
      <c r="U336" s="18">
        <v>2</v>
      </c>
      <c r="V336" s="19"/>
      <c r="W336" s="18">
        <v>9</v>
      </c>
      <c r="X336" s="24"/>
      <c r="Y336" s="18">
        <v>9</v>
      </c>
      <c r="Z336" s="24"/>
      <c r="AA336" s="18">
        <v>9</v>
      </c>
      <c r="AB336" s="21"/>
      <c r="AC336" s="18">
        <v>9</v>
      </c>
      <c r="AD336" s="21"/>
      <c r="AE336" s="18">
        <v>9</v>
      </c>
      <c r="AG336" s="20">
        <v>9</v>
      </c>
      <c r="AH336" s="21"/>
      <c r="AI336" s="18">
        <v>9</v>
      </c>
      <c r="AJ336" s="21"/>
      <c r="AK336" s="18">
        <v>9</v>
      </c>
      <c r="AL336" s="26"/>
      <c r="AM336" s="18">
        <v>9</v>
      </c>
      <c r="AO336" s="8">
        <v>9</v>
      </c>
    </row>
    <row r="337" spans="1:41" x14ac:dyDescent="0.25">
      <c r="A337" s="3" t="s">
        <v>58</v>
      </c>
      <c r="B337" s="3" t="s">
        <v>72</v>
      </c>
      <c r="C337" s="3">
        <v>3520</v>
      </c>
      <c r="D337" s="10">
        <v>41757</v>
      </c>
      <c r="E337" s="4">
        <v>0.76180555555555562</v>
      </c>
      <c r="F337" s="10">
        <v>41757</v>
      </c>
      <c r="G337" s="5">
        <v>0.88541666666666663</v>
      </c>
      <c r="H337" s="6">
        <v>32.067100000000003</v>
      </c>
      <c r="I337" s="6">
        <v>-120.2133</v>
      </c>
      <c r="J337" s="3">
        <v>32.079700000000003</v>
      </c>
      <c r="K337" s="6">
        <v>-120.24420000000001</v>
      </c>
      <c r="L337" s="3">
        <v>5</v>
      </c>
      <c r="M337" s="3">
        <v>11</v>
      </c>
      <c r="N337" s="8">
        <v>35</v>
      </c>
      <c r="O337" s="8">
        <v>33.679000000000002</v>
      </c>
      <c r="P337" s="3">
        <v>15.401999999999999</v>
      </c>
      <c r="Q337" s="3">
        <v>2</v>
      </c>
      <c r="R337" s="13">
        <v>33.448</v>
      </c>
      <c r="S337" s="16">
        <v>2</v>
      </c>
      <c r="T337" s="13">
        <v>33.449399999999997</v>
      </c>
      <c r="U337" s="18">
        <v>2</v>
      </c>
      <c r="V337" s="19"/>
      <c r="W337" s="18">
        <v>9</v>
      </c>
      <c r="X337" s="24"/>
      <c r="Y337" s="18">
        <v>9</v>
      </c>
      <c r="Z337" s="24"/>
      <c r="AA337" s="18">
        <v>9</v>
      </c>
      <c r="AB337" s="21"/>
      <c r="AC337" s="18">
        <v>9</v>
      </c>
      <c r="AD337" s="21"/>
      <c r="AE337" s="18">
        <v>9</v>
      </c>
      <c r="AG337" s="18">
        <v>9</v>
      </c>
      <c r="AH337" s="21"/>
      <c r="AI337" s="18">
        <v>9</v>
      </c>
      <c r="AJ337" s="21"/>
      <c r="AK337" s="18">
        <v>9</v>
      </c>
      <c r="AL337" s="28"/>
      <c r="AM337" s="18">
        <v>9</v>
      </c>
      <c r="AO337" s="3">
        <v>9</v>
      </c>
    </row>
    <row r="338" spans="1:41" x14ac:dyDescent="0.25">
      <c r="A338" s="3" t="s">
        <v>58</v>
      </c>
      <c r="B338" s="3" t="s">
        <v>72</v>
      </c>
      <c r="C338" s="3">
        <v>3673</v>
      </c>
      <c r="D338" s="10">
        <v>41758</v>
      </c>
      <c r="E338" s="4">
        <v>0.72083333333333333</v>
      </c>
      <c r="F338" s="10">
        <v>41758</v>
      </c>
      <c r="G338" s="5">
        <v>0.75208333333333333</v>
      </c>
      <c r="H338" s="6">
        <v>31.825500000000002</v>
      </c>
      <c r="I338" s="6">
        <v>-121.3848</v>
      </c>
      <c r="J338" s="3">
        <v>31.836200000000002</v>
      </c>
      <c r="K338" s="3">
        <v>-121.396</v>
      </c>
      <c r="L338" s="3">
        <v>6</v>
      </c>
      <c r="M338" s="3">
        <v>1</v>
      </c>
      <c r="N338" s="3">
        <v>73</v>
      </c>
      <c r="O338" s="3">
        <v>72.295000000000002</v>
      </c>
      <c r="P338" s="3">
        <v>14.891999999999999</v>
      </c>
      <c r="Q338" s="3">
        <v>2</v>
      </c>
      <c r="R338" s="13">
        <v>33.276000000000003</v>
      </c>
      <c r="S338" s="16">
        <v>9</v>
      </c>
      <c r="T338" s="29"/>
      <c r="U338" s="3">
        <v>2</v>
      </c>
      <c r="V338" s="6"/>
      <c r="W338" s="3">
        <v>9</v>
      </c>
      <c r="X338" s="30">
        <v>2024.3467084722031</v>
      </c>
      <c r="Y338" s="3">
        <v>2</v>
      </c>
      <c r="Z338" s="30">
        <v>2097.3000000000002</v>
      </c>
      <c r="AA338" s="3">
        <v>2</v>
      </c>
      <c r="AB338" s="31">
        <v>0</v>
      </c>
      <c r="AC338" s="3">
        <v>2</v>
      </c>
      <c r="AD338" s="7">
        <v>0</v>
      </c>
      <c r="AE338" s="3">
        <v>2</v>
      </c>
      <c r="AG338" s="18">
        <v>9</v>
      </c>
      <c r="AH338" s="31">
        <v>0.34</v>
      </c>
      <c r="AI338" s="3">
        <v>2</v>
      </c>
      <c r="AJ338" s="36">
        <v>2.9</v>
      </c>
      <c r="AK338" s="3">
        <v>2</v>
      </c>
      <c r="AM338" s="3">
        <v>9</v>
      </c>
      <c r="AO338" s="3">
        <v>9</v>
      </c>
    </row>
    <row r="339" spans="1:41" x14ac:dyDescent="0.25">
      <c r="A339" s="3" t="s">
        <v>58</v>
      </c>
      <c r="B339" s="3" t="s">
        <v>72</v>
      </c>
      <c r="C339" s="3">
        <v>3673</v>
      </c>
      <c r="D339" s="10">
        <v>41758</v>
      </c>
      <c r="E339" s="4">
        <v>0.72083333333333333</v>
      </c>
      <c r="F339" s="10">
        <v>41758</v>
      </c>
      <c r="G339" s="5">
        <v>0.75208333333333333</v>
      </c>
      <c r="H339" s="6">
        <v>31.825500000000002</v>
      </c>
      <c r="I339" s="6">
        <v>-121.3848</v>
      </c>
      <c r="J339" s="3">
        <v>31.836200000000002</v>
      </c>
      <c r="K339" s="3">
        <v>-121.396</v>
      </c>
      <c r="L339" s="3">
        <v>6</v>
      </c>
      <c r="M339" s="3">
        <v>2</v>
      </c>
      <c r="N339" s="3">
        <v>73</v>
      </c>
      <c r="O339" s="3">
        <v>72.534999999999997</v>
      </c>
      <c r="P339" s="3">
        <v>14.843</v>
      </c>
      <c r="Q339" s="3">
        <v>2</v>
      </c>
      <c r="R339" s="13">
        <v>33.273000000000003</v>
      </c>
      <c r="S339" s="16">
        <v>9</v>
      </c>
      <c r="T339" s="33"/>
      <c r="U339" s="8">
        <v>9</v>
      </c>
      <c r="V339" s="31"/>
      <c r="W339" s="8">
        <v>9</v>
      </c>
      <c r="X339" s="32"/>
      <c r="Y339" s="8">
        <v>9</v>
      </c>
      <c r="Z339" s="32"/>
      <c r="AA339" s="8">
        <v>9</v>
      </c>
      <c r="AB339" s="31"/>
      <c r="AC339" s="8">
        <v>9</v>
      </c>
      <c r="AE339" s="8">
        <v>9</v>
      </c>
      <c r="AG339" s="18">
        <v>9</v>
      </c>
      <c r="AH339" s="31"/>
      <c r="AI339" s="8">
        <v>9</v>
      </c>
      <c r="AJ339" s="31"/>
      <c r="AK339" s="8">
        <v>9</v>
      </c>
      <c r="AL339" s="3">
        <v>0.28739999999999999</v>
      </c>
      <c r="AM339" s="3">
        <v>2</v>
      </c>
      <c r="AO339" s="3">
        <v>9</v>
      </c>
    </row>
    <row r="340" spans="1:41" x14ac:dyDescent="0.25">
      <c r="A340" s="3" t="s">
        <v>58</v>
      </c>
      <c r="B340" s="3" t="s">
        <v>72</v>
      </c>
      <c r="C340" s="3">
        <v>3673</v>
      </c>
      <c r="D340" s="10">
        <v>41758</v>
      </c>
      <c r="E340" s="4">
        <v>0.72083333333333333</v>
      </c>
      <c r="F340" s="10">
        <v>41758</v>
      </c>
      <c r="G340" s="5">
        <v>0.75208333333333333</v>
      </c>
      <c r="H340" s="6">
        <v>31.825500000000002</v>
      </c>
      <c r="I340" s="6">
        <v>-121.3848</v>
      </c>
      <c r="J340" s="3">
        <v>31.836200000000002</v>
      </c>
      <c r="K340" s="3">
        <v>-121.396</v>
      </c>
      <c r="L340" s="3">
        <v>6</v>
      </c>
      <c r="M340" s="3">
        <v>3</v>
      </c>
      <c r="N340" s="3">
        <v>46</v>
      </c>
      <c r="O340" s="3">
        <v>46.942</v>
      </c>
      <c r="P340" s="3">
        <v>15.33</v>
      </c>
      <c r="Q340" s="3">
        <v>2</v>
      </c>
      <c r="R340" s="13">
        <v>33.25</v>
      </c>
      <c r="S340" s="16">
        <v>9</v>
      </c>
      <c r="T340" s="33"/>
      <c r="U340" s="8">
        <v>9</v>
      </c>
      <c r="V340" s="6">
        <v>5.9059999999999997</v>
      </c>
      <c r="W340" s="8">
        <v>2</v>
      </c>
      <c r="X340" s="32"/>
      <c r="Y340" s="8">
        <v>9</v>
      </c>
      <c r="Z340" s="32"/>
      <c r="AA340" s="8">
        <v>9</v>
      </c>
      <c r="AB340" s="31"/>
      <c r="AC340" s="8">
        <v>9</v>
      </c>
      <c r="AE340" s="8">
        <v>9</v>
      </c>
      <c r="AG340" s="18">
        <v>9</v>
      </c>
      <c r="AH340" s="31"/>
      <c r="AI340" s="8">
        <v>9</v>
      </c>
      <c r="AJ340" s="31"/>
      <c r="AK340" s="8">
        <v>9</v>
      </c>
      <c r="AM340" s="3">
        <v>9</v>
      </c>
      <c r="AO340" s="3">
        <v>9</v>
      </c>
    </row>
    <row r="341" spans="1:41" x14ac:dyDescent="0.25">
      <c r="A341" s="3" t="s">
        <v>58</v>
      </c>
      <c r="B341" s="3" t="s">
        <v>72</v>
      </c>
      <c r="C341" s="3">
        <v>3673</v>
      </c>
      <c r="D341" s="10">
        <v>41758</v>
      </c>
      <c r="E341" s="4">
        <v>0.72083333333333333</v>
      </c>
      <c r="F341" s="10">
        <v>41758</v>
      </c>
      <c r="G341" s="5">
        <v>0.75208333333333333</v>
      </c>
      <c r="H341" s="6">
        <v>31.825500000000002</v>
      </c>
      <c r="I341" s="6">
        <v>-121.3848</v>
      </c>
      <c r="J341" s="3">
        <v>31.836200000000002</v>
      </c>
      <c r="K341" s="3">
        <v>-121.396</v>
      </c>
      <c r="L341" s="3">
        <v>6</v>
      </c>
      <c r="M341" s="3">
        <v>10</v>
      </c>
      <c r="N341" s="3">
        <v>46</v>
      </c>
      <c r="O341" s="3">
        <v>46.886000000000003</v>
      </c>
      <c r="P341" s="3">
        <v>15.333</v>
      </c>
      <c r="Q341" s="3">
        <v>2</v>
      </c>
      <c r="R341" s="13">
        <v>33.25</v>
      </c>
      <c r="S341" s="16">
        <v>9</v>
      </c>
      <c r="T341" s="34"/>
      <c r="U341" s="8">
        <v>2</v>
      </c>
      <c r="V341" s="31"/>
      <c r="W341" s="8">
        <v>9</v>
      </c>
      <c r="X341" s="30">
        <v>2021.3282225279031</v>
      </c>
      <c r="Y341" s="8">
        <v>2</v>
      </c>
      <c r="Z341" s="30">
        <v>2107.5100000000002</v>
      </c>
      <c r="AA341" s="8">
        <v>2</v>
      </c>
      <c r="AB341" s="31"/>
      <c r="AC341" s="8">
        <v>9</v>
      </c>
      <c r="AE341" s="8">
        <v>9</v>
      </c>
      <c r="AG341" s="18">
        <v>9</v>
      </c>
      <c r="AH341" s="31"/>
      <c r="AI341" s="8">
        <v>9</v>
      </c>
      <c r="AJ341" s="31"/>
      <c r="AK341" s="8">
        <v>9</v>
      </c>
      <c r="AM341" s="3">
        <v>9</v>
      </c>
      <c r="AO341" s="3">
        <v>9</v>
      </c>
    </row>
    <row r="342" spans="1:41" x14ac:dyDescent="0.25">
      <c r="A342" s="3" t="s">
        <v>58</v>
      </c>
      <c r="B342" s="3" t="s">
        <v>72</v>
      </c>
      <c r="C342" s="3">
        <v>3673</v>
      </c>
      <c r="D342" s="10">
        <v>41758</v>
      </c>
      <c r="E342" s="4">
        <v>0.72083333333333333</v>
      </c>
      <c r="F342" s="10">
        <v>41758</v>
      </c>
      <c r="G342" s="5">
        <v>0.75208333333333333</v>
      </c>
      <c r="H342" s="6">
        <v>31.825500000000002</v>
      </c>
      <c r="I342" s="6">
        <v>-121.3848</v>
      </c>
      <c r="J342" s="3">
        <v>31.836200000000002</v>
      </c>
      <c r="K342" s="3">
        <v>-121.396</v>
      </c>
      <c r="L342" s="3">
        <v>6</v>
      </c>
      <c r="M342" s="3">
        <v>11</v>
      </c>
      <c r="N342" s="3">
        <v>46</v>
      </c>
      <c r="O342" s="3">
        <v>47.182000000000002</v>
      </c>
      <c r="P342" s="3">
        <v>15.33</v>
      </c>
      <c r="Q342" s="3">
        <v>2</v>
      </c>
      <c r="R342" s="13">
        <v>33.25</v>
      </c>
      <c r="S342" s="16">
        <v>9</v>
      </c>
      <c r="T342" s="37"/>
      <c r="U342" s="8">
        <v>9</v>
      </c>
      <c r="V342" s="35"/>
      <c r="W342" s="8">
        <v>9</v>
      </c>
      <c r="X342" s="31"/>
      <c r="Y342" s="8">
        <v>9</v>
      </c>
      <c r="Z342" s="31"/>
      <c r="AA342" s="8">
        <v>9</v>
      </c>
      <c r="AB342" s="31">
        <v>0</v>
      </c>
      <c r="AC342" s="8">
        <v>2</v>
      </c>
      <c r="AD342" s="7">
        <v>0</v>
      </c>
      <c r="AE342" s="8">
        <v>2</v>
      </c>
      <c r="AG342" s="3">
        <v>9</v>
      </c>
      <c r="AH342" s="31">
        <v>0.31</v>
      </c>
      <c r="AI342" s="8">
        <v>2</v>
      </c>
      <c r="AJ342" s="36">
        <v>2.8</v>
      </c>
      <c r="AK342" s="8">
        <v>2</v>
      </c>
      <c r="AL342" s="3">
        <v>0.1042</v>
      </c>
      <c r="AM342" s="3">
        <v>2</v>
      </c>
      <c r="AO342" s="3">
        <v>9</v>
      </c>
    </row>
    <row r="343" spans="1:41" x14ac:dyDescent="0.25">
      <c r="A343" s="3" t="s">
        <v>58</v>
      </c>
      <c r="B343" s="3" t="s">
        <v>72</v>
      </c>
      <c r="C343" s="3">
        <v>3673</v>
      </c>
      <c r="D343" s="10">
        <v>41758</v>
      </c>
      <c r="E343" s="4">
        <v>0.72083333333333333</v>
      </c>
      <c r="F343" s="10">
        <v>41758</v>
      </c>
      <c r="G343" s="5">
        <v>0.75208333333333333</v>
      </c>
      <c r="H343" s="6">
        <v>31.825500000000002</v>
      </c>
      <c r="I343" s="6">
        <v>-121.3848</v>
      </c>
      <c r="J343" s="3">
        <v>31.836200000000002</v>
      </c>
      <c r="K343" s="3">
        <v>-121.396</v>
      </c>
      <c r="L343" s="3">
        <v>6</v>
      </c>
      <c r="M343" s="3">
        <v>12</v>
      </c>
      <c r="N343" s="3">
        <v>46</v>
      </c>
      <c r="O343" s="3">
        <v>47.478000000000002</v>
      </c>
      <c r="P343" s="3">
        <v>15.329000000000001</v>
      </c>
      <c r="Q343" s="3">
        <v>2</v>
      </c>
      <c r="R343" s="13">
        <v>33.25</v>
      </c>
      <c r="S343" s="16">
        <v>2</v>
      </c>
      <c r="T343" s="37">
        <v>33.249000000000002</v>
      </c>
      <c r="U343" s="8">
        <v>2</v>
      </c>
      <c r="V343" s="35"/>
      <c r="W343" s="8">
        <v>9</v>
      </c>
      <c r="X343" s="31"/>
      <c r="Y343" s="8">
        <v>9</v>
      </c>
      <c r="Z343" s="31"/>
      <c r="AA343" s="8">
        <v>9</v>
      </c>
      <c r="AB343" s="31"/>
      <c r="AC343" s="8">
        <v>9</v>
      </c>
      <c r="AE343" s="8">
        <v>9</v>
      </c>
      <c r="AG343" s="3">
        <v>9</v>
      </c>
      <c r="AH343" s="31"/>
      <c r="AI343" s="8">
        <v>9</v>
      </c>
      <c r="AJ343" s="31"/>
      <c r="AK343" s="8">
        <v>9</v>
      </c>
      <c r="AM343" s="3">
        <v>9</v>
      </c>
      <c r="AO343" s="20">
        <v>9</v>
      </c>
    </row>
    <row r="344" spans="1:41" x14ac:dyDescent="0.25">
      <c r="A344" s="3" t="s">
        <v>58</v>
      </c>
      <c r="B344" s="3" t="s">
        <v>72</v>
      </c>
      <c r="C344" s="3">
        <v>3673</v>
      </c>
      <c r="D344" s="10">
        <v>41758</v>
      </c>
      <c r="E344" s="4">
        <v>0.72083333333333333</v>
      </c>
      <c r="F344" s="10">
        <v>41758</v>
      </c>
      <c r="G344" s="5">
        <v>0.75208333333333333</v>
      </c>
      <c r="H344" s="6">
        <v>31.825500000000002</v>
      </c>
      <c r="I344" s="6">
        <v>-121.3848</v>
      </c>
      <c r="J344" s="3">
        <v>31.836200000000002</v>
      </c>
      <c r="K344" s="3">
        <v>-121.396</v>
      </c>
      <c r="L344" s="3">
        <v>6</v>
      </c>
      <c r="M344" s="3">
        <v>13</v>
      </c>
      <c r="N344" s="3">
        <v>23</v>
      </c>
      <c r="O344" s="3">
        <v>23.318000000000001</v>
      </c>
      <c r="P344" s="3">
        <v>15.352</v>
      </c>
      <c r="Q344" s="3">
        <v>2</v>
      </c>
      <c r="R344" s="13">
        <v>33.249000000000002</v>
      </c>
      <c r="S344" s="16">
        <v>9</v>
      </c>
      <c r="T344" s="37"/>
      <c r="U344" s="8">
        <v>9</v>
      </c>
      <c r="V344" s="6">
        <v>5.835</v>
      </c>
      <c r="W344" s="8">
        <v>2</v>
      </c>
      <c r="X344" s="31"/>
      <c r="Y344" s="8">
        <v>9</v>
      </c>
      <c r="Z344" s="31"/>
      <c r="AA344" s="8">
        <v>9</v>
      </c>
      <c r="AB344" s="31"/>
      <c r="AC344" s="8">
        <v>9</v>
      </c>
      <c r="AE344" s="8">
        <v>9</v>
      </c>
      <c r="AG344" s="3">
        <v>9</v>
      </c>
      <c r="AH344" s="31"/>
      <c r="AI344" s="8">
        <v>9</v>
      </c>
      <c r="AJ344" s="31"/>
      <c r="AK344" s="8">
        <v>9</v>
      </c>
      <c r="AM344" s="3">
        <v>9</v>
      </c>
      <c r="AO344" s="20">
        <v>9</v>
      </c>
    </row>
    <row r="345" spans="1:41" x14ac:dyDescent="0.25">
      <c r="A345" s="3" t="s">
        <v>58</v>
      </c>
      <c r="B345" s="3" t="s">
        <v>72</v>
      </c>
      <c r="C345" s="3">
        <v>3673</v>
      </c>
      <c r="D345" s="10">
        <v>41758</v>
      </c>
      <c r="E345" s="4">
        <v>0.72083333333333333</v>
      </c>
      <c r="F345" s="10">
        <v>41758</v>
      </c>
      <c r="G345" s="5">
        <v>0.75208333333333333</v>
      </c>
      <c r="H345" s="6">
        <v>31.825500000000002</v>
      </c>
      <c r="I345" s="6">
        <v>-121.3848</v>
      </c>
      <c r="J345" s="3">
        <v>31.836200000000002</v>
      </c>
      <c r="K345" s="3">
        <v>-121.396</v>
      </c>
      <c r="L345" s="3">
        <v>6</v>
      </c>
      <c r="M345" s="3">
        <v>22</v>
      </c>
      <c r="N345" s="3">
        <v>23</v>
      </c>
      <c r="O345" s="3">
        <v>22.95</v>
      </c>
      <c r="P345" s="3">
        <v>15.36</v>
      </c>
      <c r="Q345" s="3">
        <v>2</v>
      </c>
      <c r="R345" s="13">
        <v>33.249000000000002</v>
      </c>
      <c r="S345" s="16">
        <v>2</v>
      </c>
      <c r="T345" s="37">
        <v>33.249699999999997</v>
      </c>
      <c r="U345" s="3">
        <v>2</v>
      </c>
      <c r="W345" s="3">
        <v>9</v>
      </c>
      <c r="X345" s="30">
        <v>2028.8292301197755</v>
      </c>
      <c r="Y345" s="3">
        <v>2</v>
      </c>
      <c r="Z345" s="30">
        <v>2189.71</v>
      </c>
      <c r="AA345" s="3">
        <v>2</v>
      </c>
      <c r="AB345" s="31"/>
      <c r="AC345" s="3">
        <v>9</v>
      </c>
      <c r="AE345" s="3">
        <v>9</v>
      </c>
      <c r="AG345" s="3">
        <v>9</v>
      </c>
      <c r="AH345" s="31"/>
      <c r="AI345" s="3">
        <v>9</v>
      </c>
      <c r="AJ345" s="31"/>
      <c r="AK345" s="3">
        <v>9</v>
      </c>
      <c r="AM345" s="3">
        <v>9</v>
      </c>
      <c r="AO345" s="20">
        <v>9</v>
      </c>
    </row>
    <row r="346" spans="1:41" x14ac:dyDescent="0.25">
      <c r="A346" s="3" t="s">
        <v>58</v>
      </c>
      <c r="B346" s="3" t="s">
        <v>72</v>
      </c>
      <c r="C346" s="3">
        <v>3673</v>
      </c>
      <c r="D346" s="10">
        <v>41758</v>
      </c>
      <c r="E346" s="4">
        <v>0.72083333333333333</v>
      </c>
      <c r="F346" s="10">
        <v>41758</v>
      </c>
      <c r="G346" s="5">
        <v>0.75208333333333333</v>
      </c>
      <c r="H346" s="6">
        <v>31.825500000000002</v>
      </c>
      <c r="I346" s="6">
        <v>-121.3848</v>
      </c>
      <c r="J346" s="3">
        <v>31.836200000000002</v>
      </c>
      <c r="K346" s="3">
        <v>-121.396</v>
      </c>
      <c r="L346" s="3">
        <v>6</v>
      </c>
      <c r="M346" s="3">
        <v>23</v>
      </c>
      <c r="N346" s="3">
        <v>23</v>
      </c>
      <c r="O346" s="3">
        <v>23.318000000000001</v>
      </c>
      <c r="P346" s="3">
        <v>15.355</v>
      </c>
      <c r="Q346" s="3">
        <v>2</v>
      </c>
      <c r="R346" s="13">
        <v>33.249000000000002</v>
      </c>
      <c r="S346" s="16">
        <v>9</v>
      </c>
      <c r="T346" s="38"/>
      <c r="U346" s="3">
        <v>9</v>
      </c>
      <c r="W346" s="3">
        <v>9</v>
      </c>
      <c r="Y346" s="3">
        <v>9</v>
      </c>
      <c r="AA346" s="3">
        <v>9</v>
      </c>
      <c r="AB346" s="31">
        <v>0</v>
      </c>
      <c r="AC346" s="3">
        <v>2</v>
      </c>
      <c r="AD346" s="7">
        <v>0</v>
      </c>
      <c r="AE346" s="3">
        <v>2</v>
      </c>
      <c r="AG346" s="3">
        <v>9</v>
      </c>
      <c r="AH346" s="31">
        <v>0.3</v>
      </c>
      <c r="AI346" s="3">
        <v>2</v>
      </c>
      <c r="AJ346" s="36">
        <v>2.8</v>
      </c>
      <c r="AK346" s="3">
        <v>2</v>
      </c>
      <c r="AM346" s="3">
        <v>9</v>
      </c>
      <c r="AO346" s="20">
        <v>9</v>
      </c>
    </row>
    <row r="347" spans="1:41" x14ac:dyDescent="0.25">
      <c r="A347" s="3" t="s">
        <v>58</v>
      </c>
      <c r="B347" s="3" t="s">
        <v>72</v>
      </c>
      <c r="C347" s="3">
        <v>3673</v>
      </c>
      <c r="D347" s="10">
        <v>41758</v>
      </c>
      <c r="E347" s="4">
        <v>0.72083333333333333</v>
      </c>
      <c r="F347" s="10">
        <v>41758</v>
      </c>
      <c r="G347" s="5">
        <v>0.75208333333333333</v>
      </c>
      <c r="H347" s="6">
        <v>31.825500000000002</v>
      </c>
      <c r="I347" s="6">
        <v>-121.3848</v>
      </c>
      <c r="J347" s="3">
        <v>31.836200000000002</v>
      </c>
      <c r="K347" s="3">
        <v>-121.396</v>
      </c>
      <c r="L347" s="3">
        <v>6</v>
      </c>
      <c r="M347" s="3">
        <v>24</v>
      </c>
      <c r="N347" s="3">
        <v>23</v>
      </c>
      <c r="O347" s="3">
        <v>23.67</v>
      </c>
      <c r="P347" s="3">
        <v>15.353</v>
      </c>
      <c r="Q347" s="3">
        <v>2</v>
      </c>
      <c r="R347" s="13">
        <v>33.249000000000002</v>
      </c>
      <c r="S347" s="16">
        <v>9</v>
      </c>
      <c r="T347" s="38"/>
      <c r="U347" s="3">
        <v>9</v>
      </c>
      <c r="W347" s="3">
        <v>9</v>
      </c>
      <c r="Y347" s="3">
        <v>9</v>
      </c>
      <c r="AA347" s="3">
        <v>9</v>
      </c>
      <c r="AB347" s="31"/>
      <c r="AC347" s="3">
        <v>9</v>
      </c>
      <c r="AE347" s="3">
        <v>9</v>
      </c>
      <c r="AG347" s="3">
        <v>9</v>
      </c>
      <c r="AH347" s="31"/>
      <c r="AI347" s="3">
        <v>9</v>
      </c>
      <c r="AJ347" s="31"/>
      <c r="AK347" s="3">
        <v>9</v>
      </c>
      <c r="AL347" s="3">
        <v>0.1019</v>
      </c>
      <c r="AM347" s="3">
        <v>2</v>
      </c>
      <c r="AO347" s="20">
        <v>9</v>
      </c>
    </row>
    <row r="348" spans="1:41" x14ac:dyDescent="0.25">
      <c r="A348" s="3" t="s">
        <v>58</v>
      </c>
      <c r="B348" s="3" t="s">
        <v>72</v>
      </c>
      <c r="D348" s="10">
        <v>41759</v>
      </c>
      <c r="E348" s="4">
        <v>0.75694444444444453</v>
      </c>
      <c r="F348" s="10">
        <v>41759</v>
      </c>
      <c r="G348" s="5">
        <v>0.78611111111111109</v>
      </c>
      <c r="H348" s="6">
        <v>34.326700000000002</v>
      </c>
      <c r="I348" s="6">
        <v>-120.81570000000001</v>
      </c>
      <c r="J348" s="3">
        <v>34.326700000000002</v>
      </c>
      <c r="K348" s="3">
        <v>-120.813</v>
      </c>
      <c r="L348" s="3">
        <v>7</v>
      </c>
      <c r="M348" s="3">
        <v>1</v>
      </c>
      <c r="N348" s="3">
        <v>72</v>
      </c>
      <c r="O348" s="3">
        <v>72.869</v>
      </c>
      <c r="P348" s="3">
        <v>10.909000000000001</v>
      </c>
      <c r="Q348" s="3">
        <v>2</v>
      </c>
      <c r="R348" s="13">
        <v>33.722999999999999</v>
      </c>
      <c r="S348" s="16">
        <v>9</v>
      </c>
      <c r="T348" s="38"/>
      <c r="U348" s="3">
        <v>9</v>
      </c>
      <c r="V348" s="6">
        <v>4.3019999999999996</v>
      </c>
      <c r="W348" s="3">
        <v>2</v>
      </c>
      <c r="Y348" s="3">
        <v>9</v>
      </c>
      <c r="AA348" s="3">
        <v>9</v>
      </c>
      <c r="AB348" s="7">
        <v>15.52</v>
      </c>
      <c r="AC348" s="3">
        <v>2</v>
      </c>
      <c r="AD348" s="7">
        <v>0.3</v>
      </c>
      <c r="AE348" s="3">
        <v>2</v>
      </c>
      <c r="AG348" s="20">
        <v>9</v>
      </c>
      <c r="AH348" s="7">
        <v>1.49</v>
      </c>
      <c r="AI348" s="3">
        <v>2</v>
      </c>
      <c r="AJ348" s="7">
        <v>17.5</v>
      </c>
      <c r="AK348" s="3">
        <v>2</v>
      </c>
      <c r="AM348" s="3">
        <v>9</v>
      </c>
      <c r="AO348" s="20">
        <v>9</v>
      </c>
    </row>
    <row r="349" spans="1:41" x14ac:dyDescent="0.25">
      <c r="A349" s="3" t="s">
        <v>58</v>
      </c>
      <c r="B349" s="3" t="s">
        <v>72</v>
      </c>
      <c r="D349" s="10">
        <v>41759</v>
      </c>
      <c r="E349" s="4">
        <v>0.75694444444444453</v>
      </c>
      <c r="F349" s="10">
        <v>41759</v>
      </c>
      <c r="G349" s="5">
        <v>0.78611111111111109</v>
      </c>
      <c r="H349" s="6">
        <v>34.326700000000002</v>
      </c>
      <c r="I349" s="6">
        <v>-120.81570000000001</v>
      </c>
      <c r="J349" s="3">
        <v>34.326700000000002</v>
      </c>
      <c r="K349" s="3">
        <v>-120.813</v>
      </c>
      <c r="L349" s="3">
        <v>7</v>
      </c>
      <c r="M349" s="3">
        <v>2</v>
      </c>
      <c r="N349" s="3">
        <v>72</v>
      </c>
      <c r="O349" s="3">
        <v>73.581000000000003</v>
      </c>
      <c r="P349" s="3">
        <v>10.849</v>
      </c>
      <c r="Q349" s="3">
        <v>2</v>
      </c>
      <c r="R349" s="13">
        <v>33.725999999999999</v>
      </c>
      <c r="S349" s="16">
        <v>9</v>
      </c>
      <c r="T349" s="38"/>
      <c r="U349" s="3">
        <v>9</v>
      </c>
      <c r="W349" s="3">
        <v>9</v>
      </c>
      <c r="Y349" s="3">
        <v>9</v>
      </c>
      <c r="AA349" s="3">
        <v>9</v>
      </c>
      <c r="AC349" s="3">
        <v>9</v>
      </c>
      <c r="AE349" s="3">
        <v>9</v>
      </c>
      <c r="AG349" s="20">
        <v>9</v>
      </c>
      <c r="AI349" s="3">
        <v>9</v>
      </c>
      <c r="AK349" s="3">
        <v>9</v>
      </c>
      <c r="AL349" s="3">
        <v>0.48230000000000001</v>
      </c>
      <c r="AM349" s="3">
        <v>2</v>
      </c>
      <c r="AO349" s="18">
        <v>9</v>
      </c>
    </row>
    <row r="350" spans="1:41" x14ac:dyDescent="0.25">
      <c r="A350" s="3" t="s">
        <v>58</v>
      </c>
      <c r="B350" s="3" t="s">
        <v>72</v>
      </c>
      <c r="D350" s="10">
        <v>41759</v>
      </c>
      <c r="E350" s="4">
        <v>0.75694444444444453</v>
      </c>
      <c r="F350" s="10">
        <v>41759</v>
      </c>
      <c r="G350" s="5">
        <v>0.78611111111111109</v>
      </c>
      <c r="H350" s="6">
        <v>34.326700000000002</v>
      </c>
      <c r="I350" s="6">
        <v>-120.81570000000001</v>
      </c>
      <c r="J350" s="3">
        <v>34.326700000000002</v>
      </c>
      <c r="K350" s="3">
        <v>-120.813</v>
      </c>
      <c r="L350" s="3">
        <v>7</v>
      </c>
      <c r="M350" s="3">
        <v>3</v>
      </c>
      <c r="N350" s="3">
        <v>72</v>
      </c>
      <c r="O350" s="3">
        <v>73.403999999999996</v>
      </c>
      <c r="P350" s="3">
        <v>10.847</v>
      </c>
      <c r="Q350" s="3">
        <v>2</v>
      </c>
      <c r="R350" s="13">
        <v>33.725999999999999</v>
      </c>
      <c r="S350" s="16">
        <v>9</v>
      </c>
      <c r="T350" s="38"/>
      <c r="U350" s="3">
        <v>9</v>
      </c>
      <c r="W350" s="3">
        <v>9</v>
      </c>
      <c r="Y350" s="3">
        <v>9</v>
      </c>
      <c r="AA350" s="3">
        <v>9</v>
      </c>
      <c r="AC350" s="3">
        <v>9</v>
      </c>
      <c r="AE350" s="3">
        <v>9</v>
      </c>
      <c r="AG350" s="20">
        <v>9</v>
      </c>
      <c r="AI350" s="3">
        <v>9</v>
      </c>
      <c r="AK350" s="3">
        <v>9</v>
      </c>
      <c r="AM350" s="3">
        <v>9</v>
      </c>
      <c r="AO350" s="18">
        <v>9</v>
      </c>
    </row>
    <row r="351" spans="1:41" x14ac:dyDescent="0.25">
      <c r="A351" s="3" t="s">
        <v>58</v>
      </c>
      <c r="B351" s="3" t="s">
        <v>72</v>
      </c>
      <c r="D351" s="10">
        <v>41759</v>
      </c>
      <c r="E351" s="4">
        <v>0.75694444444444453</v>
      </c>
      <c r="F351" s="10">
        <v>41759</v>
      </c>
      <c r="G351" s="5">
        <v>0.78611111111111109</v>
      </c>
      <c r="H351" s="6">
        <v>34.326700000000002</v>
      </c>
      <c r="I351" s="6">
        <v>-120.81570000000001</v>
      </c>
      <c r="J351" s="3">
        <v>34.326700000000002</v>
      </c>
      <c r="K351" s="3">
        <v>-120.813</v>
      </c>
      <c r="L351" s="3">
        <v>7</v>
      </c>
      <c r="M351" s="3">
        <v>8</v>
      </c>
      <c r="N351" s="3">
        <v>16</v>
      </c>
      <c r="O351" s="3">
        <v>16.428000000000001</v>
      </c>
      <c r="P351" s="3">
        <v>13.978</v>
      </c>
      <c r="Q351" s="3">
        <v>2</v>
      </c>
      <c r="R351" s="13">
        <v>33.481000000000002</v>
      </c>
      <c r="S351" s="16">
        <v>9</v>
      </c>
      <c r="T351" s="38"/>
      <c r="U351" s="3">
        <v>9</v>
      </c>
      <c r="V351" s="6">
        <v>5.9260000000000002</v>
      </c>
      <c r="W351" s="3">
        <v>2</v>
      </c>
      <c r="Y351" s="3">
        <v>9</v>
      </c>
      <c r="AA351" s="3">
        <v>9</v>
      </c>
      <c r="AB351" s="7">
        <v>2.2999999999999998</v>
      </c>
      <c r="AC351" s="3">
        <v>2</v>
      </c>
      <c r="AD351" s="7">
        <v>7.0000000000000007E-2</v>
      </c>
      <c r="AE351" s="3">
        <v>2</v>
      </c>
      <c r="AG351" s="20">
        <v>9</v>
      </c>
      <c r="AH351" s="7">
        <v>0.51</v>
      </c>
      <c r="AI351" s="3">
        <v>2</v>
      </c>
      <c r="AJ351" s="7">
        <v>3.6</v>
      </c>
      <c r="AK351" s="3">
        <v>2</v>
      </c>
      <c r="AM351" s="3">
        <v>9</v>
      </c>
      <c r="AO351" s="18">
        <v>9</v>
      </c>
    </row>
    <row r="352" spans="1:41" x14ac:dyDescent="0.25">
      <c r="A352" s="3" t="s">
        <v>58</v>
      </c>
      <c r="B352" s="3" t="s">
        <v>72</v>
      </c>
      <c r="D352" s="10">
        <v>41759</v>
      </c>
      <c r="E352" s="4">
        <v>0.75694444444444453</v>
      </c>
      <c r="F352" s="10">
        <v>41759</v>
      </c>
      <c r="G352" s="5">
        <v>0.78611111111111109</v>
      </c>
      <c r="H352" s="6">
        <v>34.326700000000002</v>
      </c>
      <c r="I352" s="6">
        <v>-120.81570000000001</v>
      </c>
      <c r="J352" s="3">
        <v>34.326700000000002</v>
      </c>
      <c r="K352" s="3">
        <v>-120.813</v>
      </c>
      <c r="L352" s="3">
        <v>7</v>
      </c>
      <c r="M352" s="3">
        <v>9</v>
      </c>
      <c r="N352" s="3">
        <v>16</v>
      </c>
      <c r="O352" s="3">
        <v>16.251999999999999</v>
      </c>
      <c r="P352" s="3">
        <v>13.946999999999999</v>
      </c>
      <c r="Q352" s="3">
        <v>2</v>
      </c>
      <c r="R352" s="13">
        <v>33.481000000000002</v>
      </c>
      <c r="S352" s="16">
        <v>9</v>
      </c>
      <c r="T352" s="38"/>
      <c r="U352" s="3">
        <v>9</v>
      </c>
      <c r="W352" s="3">
        <v>9</v>
      </c>
      <c r="Y352" s="3">
        <v>9</v>
      </c>
      <c r="AA352" s="3">
        <v>9</v>
      </c>
      <c r="AB352" s="7">
        <v>2.0299999999999998</v>
      </c>
      <c r="AC352" s="3">
        <v>2</v>
      </c>
      <c r="AD352" s="7">
        <v>0.15</v>
      </c>
      <c r="AE352" s="3">
        <v>2</v>
      </c>
      <c r="AG352" s="20">
        <v>9</v>
      </c>
      <c r="AH352" s="7">
        <v>0.48</v>
      </c>
      <c r="AI352" s="3">
        <v>2</v>
      </c>
      <c r="AJ352" s="7">
        <v>3.1</v>
      </c>
      <c r="AK352" s="3">
        <v>2</v>
      </c>
      <c r="AM352" s="3">
        <v>9</v>
      </c>
      <c r="AO352" s="18">
        <v>9</v>
      </c>
    </row>
    <row r="353" spans="1:41" x14ac:dyDescent="0.25">
      <c r="A353" s="3" t="s">
        <v>58</v>
      </c>
      <c r="B353" s="3" t="s">
        <v>72</v>
      </c>
      <c r="D353" s="10">
        <v>41759</v>
      </c>
      <c r="E353" s="4">
        <v>0.75694444444444453</v>
      </c>
      <c r="F353" s="10">
        <v>41759</v>
      </c>
      <c r="G353" s="5">
        <v>0.78611111111111109</v>
      </c>
      <c r="H353" s="6">
        <v>34.326700000000002</v>
      </c>
      <c r="I353" s="6">
        <v>-120.81570000000001</v>
      </c>
      <c r="J353" s="3">
        <v>34.326700000000002</v>
      </c>
      <c r="K353" s="3">
        <v>-120.813</v>
      </c>
      <c r="L353" s="3">
        <v>7</v>
      </c>
      <c r="M353" s="3">
        <v>10</v>
      </c>
      <c r="N353" s="3">
        <v>16</v>
      </c>
      <c r="O353" s="3">
        <v>15.882999999999999</v>
      </c>
      <c r="P353" s="3">
        <v>13.912000000000001</v>
      </c>
      <c r="Q353" s="3">
        <v>2</v>
      </c>
      <c r="R353" s="13">
        <v>33.481999999999999</v>
      </c>
      <c r="S353" s="16">
        <v>9</v>
      </c>
      <c r="T353" s="38"/>
      <c r="U353" s="3">
        <v>9</v>
      </c>
      <c r="W353" s="3">
        <v>9</v>
      </c>
      <c r="Y353" s="3">
        <v>9</v>
      </c>
      <c r="AA353" s="3">
        <v>9</v>
      </c>
      <c r="AC353" s="3">
        <v>9</v>
      </c>
      <c r="AE353" s="3">
        <v>9</v>
      </c>
      <c r="AG353" s="20">
        <v>9</v>
      </c>
      <c r="AI353" s="3">
        <v>9</v>
      </c>
      <c r="AK353" s="3">
        <v>9</v>
      </c>
      <c r="AL353" s="3">
        <v>0.4698</v>
      </c>
      <c r="AM353" s="3">
        <v>2</v>
      </c>
      <c r="AO353" s="18">
        <v>9</v>
      </c>
    </row>
    <row r="354" spans="1:41" x14ac:dyDescent="0.25">
      <c r="A354" s="3" t="s">
        <v>58</v>
      </c>
      <c r="B354" s="3" t="s">
        <v>72</v>
      </c>
      <c r="D354" s="10">
        <v>41759</v>
      </c>
      <c r="E354" s="4">
        <v>0.75694444444444453</v>
      </c>
      <c r="F354" s="10">
        <v>41759</v>
      </c>
      <c r="G354" s="5">
        <v>0.78611111111111109</v>
      </c>
      <c r="H354" s="6">
        <v>34.326700000000002</v>
      </c>
      <c r="I354" s="6">
        <v>-120.81570000000001</v>
      </c>
      <c r="J354" s="3">
        <v>34.326700000000002</v>
      </c>
      <c r="K354" s="3">
        <v>-120.813</v>
      </c>
      <c r="L354" s="3">
        <v>7</v>
      </c>
      <c r="M354" s="3">
        <v>11</v>
      </c>
      <c r="N354" s="3">
        <v>16</v>
      </c>
      <c r="O354" s="3">
        <v>15.401999999999999</v>
      </c>
      <c r="P354" s="3">
        <v>13.935</v>
      </c>
      <c r="Q354" s="3">
        <v>2</v>
      </c>
      <c r="R354" s="13">
        <v>33.481000000000002</v>
      </c>
      <c r="S354" s="16">
        <v>9</v>
      </c>
      <c r="T354" s="29"/>
      <c r="U354" s="3">
        <v>2</v>
      </c>
      <c r="W354" s="3">
        <v>9</v>
      </c>
      <c r="X354" s="30">
        <v>2052.2654541695074</v>
      </c>
      <c r="Y354" s="3">
        <v>2</v>
      </c>
      <c r="Z354" s="30">
        <v>2134.77</v>
      </c>
      <c r="AA354" s="3">
        <v>2</v>
      </c>
      <c r="AC354" s="3">
        <v>9</v>
      </c>
      <c r="AE354" s="3">
        <v>9</v>
      </c>
      <c r="AG354" s="3">
        <v>9</v>
      </c>
      <c r="AI354" s="3">
        <v>9</v>
      </c>
      <c r="AK354" s="3">
        <v>9</v>
      </c>
      <c r="AM354" s="3">
        <v>9</v>
      </c>
      <c r="AO354" s="18">
        <v>9</v>
      </c>
    </row>
    <row r="355" spans="1:41" x14ac:dyDescent="0.25">
      <c r="A355" s="3" t="s">
        <v>58</v>
      </c>
      <c r="B355" s="3" t="s">
        <v>72</v>
      </c>
      <c r="D355" s="10">
        <v>41759</v>
      </c>
      <c r="E355" s="4">
        <v>0.75694444444444453</v>
      </c>
      <c r="F355" s="10">
        <v>41759</v>
      </c>
      <c r="G355" s="5">
        <v>0.78611111111111109</v>
      </c>
      <c r="H355" s="6">
        <v>34.326700000000002</v>
      </c>
      <c r="I355" s="6">
        <v>-120.81570000000001</v>
      </c>
      <c r="J355" s="3">
        <v>34.326700000000002</v>
      </c>
      <c r="K355" s="3">
        <v>-120.813</v>
      </c>
      <c r="L355" s="3">
        <v>7</v>
      </c>
      <c r="M355" s="3">
        <v>12</v>
      </c>
      <c r="N355" s="3">
        <v>16</v>
      </c>
      <c r="O355" s="3">
        <v>15.818</v>
      </c>
      <c r="P355" s="3">
        <v>13.920999999999999</v>
      </c>
      <c r="Q355" s="3">
        <v>2</v>
      </c>
      <c r="R355" s="13">
        <v>33.481999999999999</v>
      </c>
      <c r="S355" s="16">
        <v>9</v>
      </c>
      <c r="T355" s="29"/>
      <c r="U355" s="3">
        <v>2</v>
      </c>
      <c r="V355" s="6"/>
      <c r="W355" s="3">
        <v>9</v>
      </c>
      <c r="X355" s="30">
        <v>2057.5675261124547</v>
      </c>
      <c r="Y355" s="3">
        <v>2</v>
      </c>
      <c r="Z355" s="30">
        <v>2129.38</v>
      </c>
      <c r="AA355" s="3">
        <v>2</v>
      </c>
      <c r="AC355" s="3">
        <v>9</v>
      </c>
      <c r="AE355" s="3">
        <v>9</v>
      </c>
      <c r="AG355" s="3">
        <v>9</v>
      </c>
      <c r="AI355" s="3">
        <v>9</v>
      </c>
      <c r="AK355" s="3">
        <v>9</v>
      </c>
      <c r="AM355" s="3">
        <v>9</v>
      </c>
      <c r="AO355" s="3">
        <v>9</v>
      </c>
    </row>
    <row r="356" spans="1:41" x14ac:dyDescent="0.25">
      <c r="A356" s="3" t="s">
        <v>58</v>
      </c>
      <c r="B356" s="3" t="s">
        <v>72</v>
      </c>
      <c r="D356" s="10">
        <v>41759</v>
      </c>
      <c r="E356" s="4">
        <v>0.75694444444444453</v>
      </c>
      <c r="F356" s="10">
        <v>41759</v>
      </c>
      <c r="G356" s="5">
        <v>0.78611111111111109</v>
      </c>
      <c r="H356" s="6">
        <v>34.326700000000002</v>
      </c>
      <c r="I356" s="6">
        <v>-120.81570000000001</v>
      </c>
      <c r="J356" s="3">
        <v>34.326700000000002</v>
      </c>
      <c r="K356" s="3">
        <v>-120.813</v>
      </c>
      <c r="L356" s="3">
        <v>7</v>
      </c>
      <c r="M356" s="3">
        <v>13</v>
      </c>
      <c r="N356" s="3">
        <v>3</v>
      </c>
      <c r="O356" s="3">
        <v>3.7130000000000001</v>
      </c>
      <c r="P356" s="3">
        <v>14.215</v>
      </c>
      <c r="Q356" s="3">
        <v>2</v>
      </c>
      <c r="R356" s="13">
        <v>33.482999999999997</v>
      </c>
      <c r="S356" s="16">
        <v>9</v>
      </c>
      <c r="T356" s="29"/>
      <c r="U356" s="3">
        <v>2</v>
      </c>
      <c r="V356" s="6"/>
      <c r="W356" s="3">
        <v>9</v>
      </c>
      <c r="X356" s="30">
        <v>2047.1126665463669</v>
      </c>
      <c r="Y356" s="3">
        <v>2</v>
      </c>
      <c r="Z356" s="30">
        <v>2100.0700000000002</v>
      </c>
      <c r="AA356" s="3">
        <v>2</v>
      </c>
      <c r="AC356" s="3">
        <v>9</v>
      </c>
      <c r="AE356" s="3">
        <v>9</v>
      </c>
      <c r="AG356" s="3">
        <v>9</v>
      </c>
      <c r="AI356" s="3">
        <v>9</v>
      </c>
      <c r="AK356" s="3">
        <v>9</v>
      </c>
      <c r="AM356" s="3">
        <v>9</v>
      </c>
      <c r="AO356" s="8">
        <v>9</v>
      </c>
    </row>
    <row r="357" spans="1:41" x14ac:dyDescent="0.25">
      <c r="A357" s="3" t="s">
        <v>58</v>
      </c>
      <c r="B357" s="3" t="s">
        <v>72</v>
      </c>
      <c r="D357" s="10">
        <v>41759</v>
      </c>
      <c r="E357" s="4">
        <v>0.75694444444444453</v>
      </c>
      <c r="F357" s="10">
        <v>41759</v>
      </c>
      <c r="G357" s="5">
        <v>0.78611111111111109</v>
      </c>
      <c r="H357" s="6">
        <v>34.326700000000002</v>
      </c>
      <c r="I357" s="6">
        <v>-120.81570000000001</v>
      </c>
      <c r="J357" s="3">
        <v>34.326700000000002</v>
      </c>
      <c r="K357" s="3">
        <v>-120.813</v>
      </c>
      <c r="L357" s="3">
        <v>7</v>
      </c>
      <c r="M357" s="3">
        <v>14</v>
      </c>
      <c r="N357" s="3">
        <v>3</v>
      </c>
      <c r="O357" s="3">
        <v>3.0249999999999999</v>
      </c>
      <c r="P357" s="3">
        <v>14.204000000000001</v>
      </c>
      <c r="Q357" s="3">
        <v>2</v>
      </c>
      <c r="R357" s="13">
        <v>33.484000000000002</v>
      </c>
      <c r="S357" s="16">
        <v>9</v>
      </c>
      <c r="T357" s="29"/>
      <c r="U357" s="3">
        <v>2</v>
      </c>
      <c r="W357" s="3">
        <v>9</v>
      </c>
      <c r="X357" s="30">
        <v>2044.1817095279562</v>
      </c>
      <c r="Y357" s="3">
        <v>2</v>
      </c>
      <c r="Z357" s="30">
        <v>2114.94</v>
      </c>
      <c r="AA357" s="3">
        <v>2</v>
      </c>
      <c r="AC357" s="3">
        <v>9</v>
      </c>
      <c r="AE357" s="3">
        <v>9</v>
      </c>
      <c r="AG357" s="3">
        <v>9</v>
      </c>
      <c r="AI357" s="3">
        <v>9</v>
      </c>
      <c r="AK357" s="3">
        <v>9</v>
      </c>
      <c r="AM357" s="3">
        <v>9</v>
      </c>
      <c r="AO357" s="3">
        <v>9</v>
      </c>
    </row>
    <row r="358" spans="1:41" x14ac:dyDescent="0.25">
      <c r="A358" s="3" t="s">
        <v>58</v>
      </c>
      <c r="B358" s="3" t="s">
        <v>72</v>
      </c>
      <c r="D358" s="10">
        <v>41759</v>
      </c>
      <c r="E358" s="4">
        <v>0.75694444444444453</v>
      </c>
      <c r="F358" s="10">
        <v>41759</v>
      </c>
      <c r="G358" s="5">
        <v>0.78611111111111109</v>
      </c>
      <c r="H358" s="6">
        <v>34.326700000000002</v>
      </c>
      <c r="I358" s="6">
        <v>-120.81570000000001</v>
      </c>
      <c r="J358" s="3">
        <v>34.326700000000002</v>
      </c>
      <c r="K358" s="3">
        <v>-120.813</v>
      </c>
      <c r="L358" s="3">
        <v>7</v>
      </c>
      <c r="M358" s="3">
        <v>21</v>
      </c>
      <c r="N358" s="3">
        <v>3</v>
      </c>
      <c r="O358" s="3">
        <v>3.1760000000000002</v>
      </c>
      <c r="P358" s="3">
        <v>14.198</v>
      </c>
      <c r="Q358" s="3">
        <v>2</v>
      </c>
      <c r="R358" s="13">
        <v>33.484000000000002</v>
      </c>
      <c r="S358" s="16">
        <v>9</v>
      </c>
      <c r="T358" s="37"/>
      <c r="U358" s="3">
        <v>9</v>
      </c>
      <c r="V358" s="6">
        <v>5.9560000000000004</v>
      </c>
      <c r="W358" s="3">
        <v>2</v>
      </c>
      <c r="Y358" s="3">
        <v>9</v>
      </c>
      <c r="AA358" s="3">
        <v>9</v>
      </c>
      <c r="AC358" s="3">
        <v>9</v>
      </c>
      <c r="AE358" s="3">
        <v>9</v>
      </c>
      <c r="AG358" s="3">
        <v>9</v>
      </c>
      <c r="AI358" s="3">
        <v>9</v>
      </c>
      <c r="AK358" s="3">
        <v>9</v>
      </c>
      <c r="AM358" s="3">
        <v>9</v>
      </c>
      <c r="AO358" s="3">
        <v>9</v>
      </c>
    </row>
    <row r="359" spans="1:41" x14ac:dyDescent="0.25">
      <c r="A359" s="3" t="s">
        <v>58</v>
      </c>
      <c r="B359" s="3" t="s">
        <v>72</v>
      </c>
      <c r="D359" s="10">
        <v>41759</v>
      </c>
      <c r="E359" s="4">
        <v>0.75694444444444453</v>
      </c>
      <c r="F359" s="10">
        <v>41759</v>
      </c>
      <c r="G359" s="5">
        <v>0.78611111111111109</v>
      </c>
      <c r="H359" s="6">
        <v>34.326700000000002</v>
      </c>
      <c r="I359" s="6">
        <v>-120.81570000000001</v>
      </c>
      <c r="J359" s="3">
        <v>34.326700000000002</v>
      </c>
      <c r="K359" s="3">
        <v>-120.813</v>
      </c>
      <c r="L359" s="3">
        <v>7</v>
      </c>
      <c r="M359" s="3">
        <v>23</v>
      </c>
      <c r="N359" s="3">
        <v>3</v>
      </c>
      <c r="O359" s="3">
        <v>2.84</v>
      </c>
      <c r="P359" s="3">
        <v>14.183</v>
      </c>
      <c r="Q359" s="3">
        <v>2</v>
      </c>
      <c r="R359" s="13">
        <v>33.484000000000002</v>
      </c>
      <c r="S359" s="16">
        <v>9</v>
      </c>
      <c r="T359" s="38"/>
      <c r="U359" s="3">
        <v>9</v>
      </c>
      <c r="W359" s="3">
        <v>9</v>
      </c>
      <c r="Y359" s="3">
        <v>9</v>
      </c>
      <c r="AA359" s="3">
        <v>9</v>
      </c>
      <c r="AC359" s="3">
        <v>9</v>
      </c>
      <c r="AE359" s="3">
        <v>9</v>
      </c>
      <c r="AG359" s="3">
        <v>9</v>
      </c>
      <c r="AI359" s="3">
        <v>9</v>
      </c>
      <c r="AK359" s="3">
        <v>9</v>
      </c>
      <c r="AM359" s="3">
        <v>9</v>
      </c>
      <c r="AO359" s="3">
        <v>9</v>
      </c>
    </row>
    <row r="360" spans="1:41" x14ac:dyDescent="0.25">
      <c r="A360" s="3" t="s">
        <v>58</v>
      </c>
      <c r="B360" s="3" t="s">
        <v>72</v>
      </c>
      <c r="D360" s="10">
        <v>41759</v>
      </c>
      <c r="E360" s="4">
        <v>0.75694444444444453</v>
      </c>
      <c r="F360" s="10">
        <v>41759</v>
      </c>
      <c r="G360" s="5">
        <v>0.78611111111111109</v>
      </c>
      <c r="H360" s="6">
        <v>34.326700000000002</v>
      </c>
      <c r="I360" s="6">
        <v>-120.81570000000001</v>
      </c>
      <c r="J360" s="3">
        <v>34.326700000000002</v>
      </c>
      <c r="K360" s="3">
        <v>-120.813</v>
      </c>
      <c r="L360" s="3">
        <v>7</v>
      </c>
      <c r="M360" s="3">
        <v>24</v>
      </c>
      <c r="N360" s="3">
        <v>3</v>
      </c>
      <c r="O360" s="3">
        <v>3.5910000000000002</v>
      </c>
      <c r="P360" s="3">
        <v>14.167</v>
      </c>
      <c r="Q360" s="3">
        <v>2</v>
      </c>
      <c r="R360" s="13">
        <v>33.484000000000002</v>
      </c>
      <c r="S360" s="16">
        <v>9</v>
      </c>
      <c r="T360" s="38"/>
      <c r="U360" s="3">
        <v>9</v>
      </c>
      <c r="W360" s="3">
        <v>9</v>
      </c>
      <c r="Y360" s="3">
        <v>9</v>
      </c>
      <c r="AA360" s="3">
        <v>9</v>
      </c>
      <c r="AB360" s="7">
        <v>1.82</v>
      </c>
      <c r="AC360" s="3">
        <v>2</v>
      </c>
      <c r="AD360" s="7">
        <v>7.0000000000000007E-2</v>
      </c>
      <c r="AE360" s="3">
        <v>2</v>
      </c>
      <c r="AG360" s="20">
        <v>9</v>
      </c>
      <c r="AH360" s="7">
        <v>0.47</v>
      </c>
      <c r="AI360" s="3">
        <v>2</v>
      </c>
      <c r="AJ360" s="7">
        <v>3.3</v>
      </c>
      <c r="AK360" s="3">
        <v>2</v>
      </c>
      <c r="AL360" s="3">
        <v>0.43230000000000002</v>
      </c>
      <c r="AM360" s="3">
        <v>2</v>
      </c>
      <c r="AO360" s="3">
        <v>9</v>
      </c>
    </row>
    <row r="361" spans="1:41" x14ac:dyDescent="0.25">
      <c r="A361" s="3" t="s">
        <v>58</v>
      </c>
      <c r="B361" s="3" t="s">
        <v>72</v>
      </c>
      <c r="C361" s="3">
        <v>3629</v>
      </c>
      <c r="D361" s="10">
        <v>41760</v>
      </c>
      <c r="E361" s="4">
        <v>0.2722222222222222</v>
      </c>
      <c r="F361" s="10">
        <v>41760</v>
      </c>
      <c r="G361" s="5">
        <v>0.32013888888888892</v>
      </c>
      <c r="H361" s="6">
        <v>34.3157</v>
      </c>
      <c r="I361" s="6">
        <v>-121.58329999999999</v>
      </c>
      <c r="J361" s="3">
        <v>34.314700000000002</v>
      </c>
      <c r="K361" s="3">
        <v>-121.584</v>
      </c>
      <c r="L361" s="3">
        <v>8</v>
      </c>
      <c r="M361" s="3">
        <v>9</v>
      </c>
      <c r="N361" s="3">
        <v>243</v>
      </c>
      <c r="O361" s="3">
        <v>243.83</v>
      </c>
      <c r="P361" s="3">
        <v>7.7629000000000001</v>
      </c>
      <c r="Q361" s="3">
        <v>2</v>
      </c>
      <c r="R361" s="13">
        <v>34.121000000000002</v>
      </c>
      <c r="S361" s="16">
        <v>9</v>
      </c>
      <c r="T361" s="38"/>
      <c r="U361" s="3">
        <v>9</v>
      </c>
      <c r="V361" s="6">
        <v>1.429</v>
      </c>
      <c r="W361" s="3">
        <v>2</v>
      </c>
      <c r="Y361" s="3">
        <v>9</v>
      </c>
      <c r="AA361" s="3">
        <v>9</v>
      </c>
      <c r="AC361" s="3">
        <v>9</v>
      </c>
      <c r="AE361" s="3">
        <v>9</v>
      </c>
      <c r="AG361" s="20">
        <v>9</v>
      </c>
      <c r="AI361" s="3">
        <v>9</v>
      </c>
      <c r="AK361" s="3">
        <v>9</v>
      </c>
      <c r="AM361" s="3">
        <v>9</v>
      </c>
      <c r="AO361" s="3">
        <v>9</v>
      </c>
    </row>
    <row r="362" spans="1:41" x14ac:dyDescent="0.25">
      <c r="A362" s="3" t="s">
        <v>58</v>
      </c>
      <c r="B362" s="3" t="s">
        <v>72</v>
      </c>
      <c r="C362" s="3">
        <v>3629</v>
      </c>
      <c r="D362" s="10">
        <v>41760</v>
      </c>
      <c r="E362" s="4">
        <v>0.2722222222222222</v>
      </c>
      <c r="F362" s="10">
        <v>41760</v>
      </c>
      <c r="G362" s="5">
        <v>0.32013888888888892</v>
      </c>
      <c r="H362" s="6">
        <v>34.3157</v>
      </c>
      <c r="I362" s="6">
        <v>-121.58329999999999</v>
      </c>
      <c r="J362" s="3">
        <v>34.314700000000002</v>
      </c>
      <c r="K362" s="3">
        <v>-121.584</v>
      </c>
      <c r="L362" s="3">
        <v>8</v>
      </c>
      <c r="M362" s="3">
        <v>11</v>
      </c>
      <c r="N362" s="3">
        <v>8</v>
      </c>
      <c r="O362" s="3">
        <v>7.4450000000000003</v>
      </c>
      <c r="P362" s="3">
        <v>14.815</v>
      </c>
      <c r="Q362" s="3">
        <v>2</v>
      </c>
      <c r="R362" s="13">
        <v>33.497</v>
      </c>
      <c r="S362" s="16">
        <v>9</v>
      </c>
      <c r="T362" s="38"/>
      <c r="U362" s="3">
        <v>9</v>
      </c>
      <c r="V362" s="6">
        <v>6.141</v>
      </c>
      <c r="W362" s="3">
        <v>2</v>
      </c>
      <c r="Y362" s="3">
        <v>9</v>
      </c>
      <c r="AA362" s="3">
        <v>9</v>
      </c>
      <c r="AC362" s="3">
        <v>9</v>
      </c>
      <c r="AE362" s="3">
        <v>9</v>
      </c>
      <c r="AG362" s="20">
        <v>9</v>
      </c>
      <c r="AI362" s="3">
        <v>9</v>
      </c>
      <c r="AK362" s="3">
        <v>9</v>
      </c>
      <c r="AM362" s="3">
        <v>9</v>
      </c>
      <c r="AO362" s="3">
        <v>9</v>
      </c>
    </row>
    <row r="363" spans="1:41" x14ac:dyDescent="0.25">
      <c r="A363" s="3" t="s">
        <v>58</v>
      </c>
      <c r="B363" s="3" t="s">
        <v>72</v>
      </c>
      <c r="C363" s="3">
        <v>3627</v>
      </c>
      <c r="D363" s="10">
        <v>41760</v>
      </c>
      <c r="E363" s="4">
        <v>0.3347222222222222</v>
      </c>
      <c r="F363" s="10">
        <v>41760</v>
      </c>
      <c r="G363" s="5">
        <v>0.43611111111111112</v>
      </c>
      <c r="H363" s="6">
        <v>34.315300000000001</v>
      </c>
      <c r="I363" s="6">
        <v>-121.5802</v>
      </c>
      <c r="J363" s="3">
        <v>34.314</v>
      </c>
      <c r="K363" s="3">
        <v>-121.58199999999999</v>
      </c>
      <c r="L363" s="3">
        <v>9</v>
      </c>
      <c r="M363" s="3">
        <v>1</v>
      </c>
      <c r="N363" s="3">
        <v>3037</v>
      </c>
      <c r="O363" s="3">
        <v>3037.8</v>
      </c>
      <c r="P363" s="3">
        <v>1.6439999999999999</v>
      </c>
      <c r="Q363" s="3">
        <v>2</v>
      </c>
      <c r="R363" s="13">
        <v>34.664000000000001</v>
      </c>
      <c r="S363" s="16">
        <v>2</v>
      </c>
      <c r="T363" s="13">
        <v>34.665500000000002</v>
      </c>
      <c r="U363" s="3">
        <v>2</v>
      </c>
      <c r="W363" s="3">
        <v>9</v>
      </c>
      <c r="Y363" s="3">
        <v>9</v>
      </c>
      <c r="AA363" s="3">
        <v>9</v>
      </c>
      <c r="AC363" s="3">
        <v>9</v>
      </c>
      <c r="AE363" s="3">
        <v>9</v>
      </c>
      <c r="AG363" s="20">
        <v>9</v>
      </c>
      <c r="AI363" s="3">
        <v>9</v>
      </c>
      <c r="AK363" s="3">
        <v>9</v>
      </c>
      <c r="AM363" s="3">
        <v>9</v>
      </c>
      <c r="AO363" s="20">
        <v>9</v>
      </c>
    </row>
    <row r="364" spans="1:41" x14ac:dyDescent="0.25">
      <c r="A364" s="3" t="s">
        <v>58</v>
      </c>
      <c r="B364" s="3" t="s">
        <v>72</v>
      </c>
      <c r="C364" s="3">
        <v>3627</v>
      </c>
      <c r="D364" s="10">
        <v>41760</v>
      </c>
      <c r="E364" s="4">
        <v>0.3347222222222222</v>
      </c>
      <c r="F364" s="10">
        <v>41760</v>
      </c>
      <c r="G364" s="5">
        <v>0.43611111111111112</v>
      </c>
      <c r="H364" s="6">
        <v>34.315300000000001</v>
      </c>
      <c r="I364" s="6">
        <v>-121.5802</v>
      </c>
      <c r="J364" s="3">
        <v>34.314</v>
      </c>
      <c r="K364" s="3">
        <v>-121.58199999999999</v>
      </c>
      <c r="L364" s="3">
        <v>9</v>
      </c>
      <c r="M364" s="3">
        <v>3</v>
      </c>
      <c r="N364" s="3">
        <v>2530</v>
      </c>
      <c r="O364" s="3">
        <v>2530.3000000000002</v>
      </c>
      <c r="P364" s="3">
        <v>1.7737000000000001</v>
      </c>
      <c r="Q364" s="3">
        <v>2</v>
      </c>
      <c r="R364" s="13">
        <v>34.651000000000003</v>
      </c>
      <c r="S364" s="16">
        <v>2</v>
      </c>
      <c r="T364" s="13">
        <v>34.652000000000001</v>
      </c>
      <c r="U364" s="3">
        <v>2</v>
      </c>
      <c r="W364" s="3">
        <v>9</v>
      </c>
      <c r="Y364" s="3">
        <v>9</v>
      </c>
      <c r="AA364" s="3">
        <v>9</v>
      </c>
      <c r="AC364" s="3">
        <v>9</v>
      </c>
      <c r="AE364" s="3">
        <v>9</v>
      </c>
      <c r="AG364" s="20">
        <v>9</v>
      </c>
      <c r="AI364" s="3">
        <v>9</v>
      </c>
      <c r="AK364" s="3">
        <v>9</v>
      </c>
      <c r="AM364" s="3">
        <v>9</v>
      </c>
      <c r="AO364" s="20">
        <v>9</v>
      </c>
    </row>
    <row r="365" spans="1:41" x14ac:dyDescent="0.25">
      <c r="A365" s="3" t="s">
        <v>58</v>
      </c>
      <c r="B365" s="3" t="s">
        <v>72</v>
      </c>
      <c r="C365" s="3">
        <v>3627</v>
      </c>
      <c r="D365" s="10">
        <v>41760</v>
      </c>
      <c r="E365" s="4">
        <v>0.3347222222222222</v>
      </c>
      <c r="F365" s="10">
        <v>41760</v>
      </c>
      <c r="G365" s="5">
        <v>0.43611111111111112</v>
      </c>
      <c r="H365" s="6">
        <v>34.315300000000001</v>
      </c>
      <c r="I365" s="6">
        <v>-121.5802</v>
      </c>
      <c r="J365" s="3">
        <v>34.314</v>
      </c>
      <c r="K365" s="3">
        <v>-121.58199999999999</v>
      </c>
      <c r="L365" s="3">
        <v>9</v>
      </c>
      <c r="M365" s="3">
        <v>9</v>
      </c>
      <c r="N365" s="3">
        <v>2028</v>
      </c>
      <c r="O365" s="3">
        <v>2026.9</v>
      </c>
      <c r="P365" s="3">
        <v>2.0939999999999999</v>
      </c>
      <c r="Q365" s="3">
        <v>2</v>
      </c>
      <c r="R365" s="13">
        <v>34.616</v>
      </c>
      <c r="S365" s="16">
        <v>2</v>
      </c>
      <c r="T365" s="13">
        <v>34.615499999999997</v>
      </c>
      <c r="U365" s="3">
        <v>2</v>
      </c>
      <c r="W365" s="3">
        <v>9</v>
      </c>
      <c r="Y365" s="3">
        <v>9</v>
      </c>
      <c r="AA365" s="3">
        <v>9</v>
      </c>
      <c r="AC365" s="3">
        <v>9</v>
      </c>
      <c r="AE365" s="3">
        <v>9</v>
      </c>
      <c r="AG365" s="20">
        <v>9</v>
      </c>
      <c r="AI365" s="3">
        <v>9</v>
      </c>
      <c r="AK365" s="3">
        <v>9</v>
      </c>
      <c r="AM365" s="3">
        <v>9</v>
      </c>
      <c r="AO365" s="20">
        <v>9</v>
      </c>
    </row>
    <row r="366" spans="1:41" x14ac:dyDescent="0.25">
      <c r="A366" s="3" t="s">
        <v>58</v>
      </c>
      <c r="B366" s="3" t="s">
        <v>72</v>
      </c>
      <c r="C366" s="3">
        <v>3627</v>
      </c>
      <c r="D366" s="10">
        <v>41760</v>
      </c>
      <c r="E366" s="4">
        <v>0.3347222222222222</v>
      </c>
      <c r="F366" s="10">
        <v>41760</v>
      </c>
      <c r="G366" s="5">
        <v>0.43611111111111112</v>
      </c>
      <c r="H366" s="6">
        <v>34.315300000000001</v>
      </c>
      <c r="I366" s="6">
        <v>-121.5802</v>
      </c>
      <c r="J366" s="3">
        <v>34.314</v>
      </c>
      <c r="K366" s="3">
        <v>-121.58199999999999</v>
      </c>
      <c r="L366" s="3">
        <v>9</v>
      </c>
      <c r="M366" s="3">
        <v>11</v>
      </c>
      <c r="N366" s="3">
        <v>1520</v>
      </c>
      <c r="O366" s="3">
        <v>1520.6</v>
      </c>
      <c r="P366" s="3">
        <v>2.8933</v>
      </c>
      <c r="Q366" s="3">
        <v>2</v>
      </c>
      <c r="R366" s="13">
        <v>34.555</v>
      </c>
      <c r="S366" s="16">
        <v>2</v>
      </c>
      <c r="T366" s="13">
        <v>34.555999999999997</v>
      </c>
      <c r="U366" s="3">
        <v>2</v>
      </c>
      <c r="W366" s="3">
        <v>9</v>
      </c>
      <c r="Y366" s="3">
        <v>9</v>
      </c>
      <c r="AA366" s="3">
        <v>9</v>
      </c>
      <c r="AC366" s="3">
        <v>9</v>
      </c>
      <c r="AE366" s="3">
        <v>9</v>
      </c>
      <c r="AG366" s="18">
        <v>9</v>
      </c>
      <c r="AI366" s="3">
        <v>9</v>
      </c>
      <c r="AK366" s="3">
        <v>9</v>
      </c>
      <c r="AM366" s="3">
        <v>9</v>
      </c>
      <c r="AO366" s="20">
        <v>9</v>
      </c>
    </row>
    <row r="367" spans="1:41" x14ac:dyDescent="0.25">
      <c r="A367" s="3" t="s">
        <v>59</v>
      </c>
      <c r="B367" s="3" t="s">
        <v>55</v>
      </c>
      <c r="C367" s="3" t="s">
        <v>60</v>
      </c>
      <c r="D367" s="10">
        <v>41937</v>
      </c>
      <c r="E367" s="4">
        <v>0.1111111111111111</v>
      </c>
      <c r="F367" s="10">
        <v>41937</v>
      </c>
      <c r="G367" s="4">
        <v>0.15763888888888888</v>
      </c>
      <c r="H367" s="3">
        <f t="shared" ref="H367:H377" si="75">32+48.06/60</f>
        <v>32.801000000000002</v>
      </c>
      <c r="I367" s="6">
        <f t="shared" ref="I367:I377" si="76">-119-35.9/60</f>
        <v>-119.59833333333333</v>
      </c>
      <c r="J367" s="6">
        <v>32.798499999999997</v>
      </c>
      <c r="K367" s="6">
        <f t="shared" ref="K367:K377" si="77">-119-35.9/60</f>
        <v>-119.59833333333333</v>
      </c>
      <c r="L367" s="3">
        <v>1</v>
      </c>
      <c r="M367" s="3">
        <v>1</v>
      </c>
      <c r="N367" s="3">
        <v>281</v>
      </c>
      <c r="O367" s="3">
        <v>282.02600000000001</v>
      </c>
      <c r="P367" s="3">
        <v>7.7435</v>
      </c>
      <c r="Q367" s="3">
        <v>2</v>
      </c>
      <c r="R367" s="13">
        <v>34.158700000000003</v>
      </c>
      <c r="S367" s="16">
        <v>9</v>
      </c>
      <c r="T367" s="34"/>
      <c r="U367" s="18">
        <v>9</v>
      </c>
      <c r="V367" s="6">
        <v>1.347</v>
      </c>
      <c r="W367" s="20">
        <v>2</v>
      </c>
      <c r="X367" s="40"/>
      <c r="Y367" s="20">
        <v>9</v>
      </c>
      <c r="Z367" s="40"/>
      <c r="AA367" s="20">
        <v>9</v>
      </c>
      <c r="AB367" s="21">
        <v>32.630000000000003</v>
      </c>
      <c r="AC367" s="20">
        <v>2</v>
      </c>
      <c r="AD367" s="3">
        <v>0.01</v>
      </c>
      <c r="AE367" s="20">
        <v>2</v>
      </c>
      <c r="AF367" s="20">
        <v>0</v>
      </c>
      <c r="AG367" s="20">
        <v>2</v>
      </c>
      <c r="AH367" s="21">
        <v>2.4950000000000001</v>
      </c>
      <c r="AI367" s="20">
        <v>2</v>
      </c>
      <c r="AJ367" s="21">
        <v>48.6</v>
      </c>
      <c r="AK367" s="20">
        <v>2</v>
      </c>
      <c r="AL367" s="20"/>
      <c r="AM367" s="20">
        <v>9</v>
      </c>
      <c r="AO367" s="20">
        <v>9</v>
      </c>
    </row>
    <row r="368" spans="1:41" x14ac:dyDescent="0.25">
      <c r="A368" s="3" t="s">
        <v>59</v>
      </c>
      <c r="B368" s="3" t="s">
        <v>55</v>
      </c>
      <c r="C368" s="3" t="s">
        <v>60</v>
      </c>
      <c r="D368" s="10">
        <v>41937</v>
      </c>
      <c r="E368" s="4">
        <v>0.1111111111111111</v>
      </c>
      <c r="F368" s="10">
        <v>41937</v>
      </c>
      <c r="G368" s="4">
        <v>0.15763888888888888</v>
      </c>
      <c r="H368" s="3">
        <f t="shared" si="75"/>
        <v>32.801000000000002</v>
      </c>
      <c r="I368" s="6">
        <f t="shared" si="76"/>
        <v>-119.59833333333333</v>
      </c>
      <c r="J368" s="6">
        <v>32.798499999999997</v>
      </c>
      <c r="K368" s="6">
        <f t="shared" si="77"/>
        <v>-119.59833333333333</v>
      </c>
      <c r="L368" s="3">
        <v>1</v>
      </c>
      <c r="M368" s="3">
        <v>3</v>
      </c>
      <c r="N368" s="3">
        <v>281</v>
      </c>
      <c r="O368" s="3">
        <v>282.93799999999999</v>
      </c>
      <c r="P368" s="3">
        <v>7.7446000000000002</v>
      </c>
      <c r="Q368" s="3">
        <v>2</v>
      </c>
      <c r="R368" s="13">
        <v>34.159199999999998</v>
      </c>
      <c r="S368" s="16">
        <v>2</v>
      </c>
      <c r="T368" s="56">
        <v>34.160400000000003</v>
      </c>
      <c r="U368" s="18">
        <v>2</v>
      </c>
      <c r="V368" s="6"/>
      <c r="W368" s="20">
        <v>9</v>
      </c>
      <c r="X368" s="40"/>
      <c r="Y368" s="20">
        <v>9</v>
      </c>
      <c r="Z368" s="40"/>
      <c r="AA368" s="20">
        <v>9</v>
      </c>
      <c r="AB368" s="21"/>
      <c r="AC368" s="20">
        <v>9</v>
      </c>
      <c r="AD368" s="3"/>
      <c r="AE368" s="20">
        <v>9</v>
      </c>
      <c r="AF368" s="20"/>
      <c r="AG368" s="20">
        <v>9</v>
      </c>
      <c r="AH368" s="21"/>
      <c r="AI368" s="20">
        <v>9</v>
      </c>
      <c r="AJ368" s="21"/>
      <c r="AK368" s="20">
        <v>9</v>
      </c>
      <c r="AL368" s="20"/>
      <c r="AM368" s="20">
        <v>9</v>
      </c>
      <c r="AO368" s="20">
        <v>9</v>
      </c>
    </row>
    <row r="369" spans="1:41" x14ac:dyDescent="0.25">
      <c r="A369" s="3" t="s">
        <v>59</v>
      </c>
      <c r="B369" s="3" t="s">
        <v>55</v>
      </c>
      <c r="C369" s="3" t="s">
        <v>60</v>
      </c>
      <c r="D369" s="10">
        <v>41937</v>
      </c>
      <c r="E369" s="4">
        <v>0.1111111111111111</v>
      </c>
      <c r="F369" s="10">
        <v>41937</v>
      </c>
      <c r="G369" s="4">
        <v>0.15763888888888888</v>
      </c>
      <c r="H369" s="3">
        <f t="shared" si="75"/>
        <v>32.801000000000002</v>
      </c>
      <c r="I369" s="6">
        <f t="shared" si="76"/>
        <v>-119.59833333333333</v>
      </c>
      <c r="J369" s="6">
        <v>32.798499999999997</v>
      </c>
      <c r="K369" s="6">
        <f t="shared" si="77"/>
        <v>-119.59833333333333</v>
      </c>
      <c r="L369" s="3">
        <v>1</v>
      </c>
      <c r="M369" s="3">
        <v>5</v>
      </c>
      <c r="N369" s="3">
        <v>186</v>
      </c>
      <c r="O369" s="3">
        <v>185.87200000000001</v>
      </c>
      <c r="P369" s="3">
        <v>8.7375000000000007</v>
      </c>
      <c r="Q369" s="3">
        <v>2</v>
      </c>
      <c r="R369" s="13">
        <v>34.005299999999998</v>
      </c>
      <c r="S369" s="16">
        <v>9</v>
      </c>
      <c r="T369" s="34"/>
      <c r="U369" s="18">
        <v>9</v>
      </c>
      <c r="V369" s="6">
        <v>2.504</v>
      </c>
      <c r="W369" s="20">
        <v>2</v>
      </c>
      <c r="X369" s="40"/>
      <c r="Y369" s="20">
        <v>9</v>
      </c>
      <c r="Z369" s="40"/>
      <c r="AA369" s="20">
        <v>9</v>
      </c>
      <c r="AB369" s="21">
        <v>27.34</v>
      </c>
      <c r="AC369" s="20">
        <v>2</v>
      </c>
      <c r="AD369" s="21">
        <v>1.4999999999999999E-2</v>
      </c>
      <c r="AE369" s="20">
        <v>2</v>
      </c>
      <c r="AF369" s="20">
        <v>0</v>
      </c>
      <c r="AG369" s="20">
        <v>2</v>
      </c>
      <c r="AH369" s="21">
        <v>2.0649999999999999</v>
      </c>
      <c r="AI369" s="20">
        <v>2</v>
      </c>
      <c r="AJ369" s="21">
        <v>33.299999999999997</v>
      </c>
      <c r="AK369" s="20">
        <v>2</v>
      </c>
      <c r="AL369" s="20"/>
      <c r="AM369" s="20">
        <v>9</v>
      </c>
      <c r="AO369" s="18">
        <v>9</v>
      </c>
    </row>
    <row r="370" spans="1:41" x14ac:dyDescent="0.25">
      <c r="A370" s="3" t="s">
        <v>59</v>
      </c>
      <c r="B370" s="3" t="s">
        <v>55</v>
      </c>
      <c r="C370" s="3" t="s">
        <v>60</v>
      </c>
      <c r="D370" s="10">
        <v>41937</v>
      </c>
      <c r="E370" s="4">
        <v>0.1111111111111111</v>
      </c>
      <c r="F370" s="10">
        <v>41937</v>
      </c>
      <c r="G370" s="4">
        <v>0.15763888888888888</v>
      </c>
      <c r="H370" s="3">
        <f t="shared" si="75"/>
        <v>32.801000000000002</v>
      </c>
      <c r="I370" s="6">
        <f t="shared" si="76"/>
        <v>-119.59833333333333</v>
      </c>
      <c r="J370" s="6">
        <v>32.798499999999997</v>
      </c>
      <c r="K370" s="6">
        <f t="shared" si="77"/>
        <v>-119.59833333333333</v>
      </c>
      <c r="L370" s="3">
        <v>1</v>
      </c>
      <c r="M370" s="3">
        <v>7</v>
      </c>
      <c r="N370" s="3">
        <v>186</v>
      </c>
      <c r="O370" s="3">
        <v>186.45599999999999</v>
      </c>
      <c r="P370" s="3">
        <v>8.7545000000000002</v>
      </c>
      <c r="Q370" s="3">
        <v>2</v>
      </c>
      <c r="R370" s="13">
        <v>34.002699999999997</v>
      </c>
      <c r="S370" s="16">
        <v>9</v>
      </c>
      <c r="T370" s="34"/>
      <c r="U370" s="18">
        <v>9</v>
      </c>
      <c r="V370" s="6"/>
      <c r="W370" s="20">
        <v>9</v>
      </c>
      <c r="X370" s="40"/>
      <c r="Y370" s="20">
        <v>9</v>
      </c>
      <c r="Z370" s="40"/>
      <c r="AA370" s="20">
        <v>9</v>
      </c>
      <c r="AB370" s="21"/>
      <c r="AC370" s="20">
        <v>9</v>
      </c>
      <c r="AD370" s="21"/>
      <c r="AE370" s="20">
        <v>9</v>
      </c>
      <c r="AF370" s="20"/>
      <c r="AG370" s="20">
        <v>9</v>
      </c>
      <c r="AH370" s="21"/>
      <c r="AI370" s="20">
        <v>9</v>
      </c>
      <c r="AJ370" s="21"/>
      <c r="AK370" s="20">
        <v>9</v>
      </c>
      <c r="AL370" s="26">
        <v>1.0598409486166005E-2</v>
      </c>
      <c r="AM370" s="20">
        <v>2</v>
      </c>
      <c r="AO370" s="18">
        <v>9</v>
      </c>
    </row>
    <row r="371" spans="1:41" x14ac:dyDescent="0.25">
      <c r="A371" s="3" t="s">
        <v>59</v>
      </c>
      <c r="B371" s="3" t="s">
        <v>55</v>
      </c>
      <c r="C371" s="3" t="s">
        <v>60</v>
      </c>
      <c r="D371" s="10">
        <v>41937</v>
      </c>
      <c r="E371" s="4">
        <v>0.1111111111111111</v>
      </c>
      <c r="F371" s="10">
        <v>41937</v>
      </c>
      <c r="G371" s="4">
        <v>0.15763888888888888</v>
      </c>
      <c r="H371" s="3">
        <f t="shared" si="75"/>
        <v>32.801000000000002</v>
      </c>
      <c r="I371" s="6">
        <f t="shared" si="76"/>
        <v>-119.59833333333333</v>
      </c>
      <c r="J371" s="6">
        <v>32.798499999999997</v>
      </c>
      <c r="K371" s="6">
        <f t="shared" si="77"/>
        <v>-119.59833333333333</v>
      </c>
      <c r="L371" s="3">
        <v>1</v>
      </c>
      <c r="M371" s="3">
        <v>9</v>
      </c>
      <c r="N371" s="3">
        <v>186</v>
      </c>
      <c r="O371" s="3">
        <v>185.977</v>
      </c>
      <c r="P371" s="3">
        <v>8.7942999999999998</v>
      </c>
      <c r="Q371" s="3">
        <v>2</v>
      </c>
      <c r="R371" s="13">
        <v>33.990499999999997</v>
      </c>
      <c r="S371" s="16">
        <v>4</v>
      </c>
      <c r="T371" s="56">
        <v>33.981200000000001</v>
      </c>
      <c r="U371" s="18">
        <v>2</v>
      </c>
      <c r="V371" s="48"/>
      <c r="W371" s="20">
        <v>9</v>
      </c>
      <c r="X371" s="21"/>
      <c r="Y371" s="20">
        <v>9</v>
      </c>
      <c r="Z371" s="21"/>
      <c r="AA371" s="20">
        <v>9</v>
      </c>
      <c r="AB371" s="21"/>
      <c r="AC371" s="20">
        <v>9</v>
      </c>
      <c r="AD371" s="21"/>
      <c r="AE371" s="20">
        <v>9</v>
      </c>
      <c r="AF371" s="20"/>
      <c r="AG371" s="20">
        <v>9</v>
      </c>
      <c r="AH371" s="21"/>
      <c r="AI371" s="20">
        <v>9</v>
      </c>
      <c r="AJ371" s="21"/>
      <c r="AK371" s="20">
        <v>9</v>
      </c>
      <c r="AL371" s="57"/>
      <c r="AM371" s="20">
        <v>9</v>
      </c>
      <c r="AO371" s="18">
        <v>9</v>
      </c>
    </row>
    <row r="372" spans="1:41" x14ac:dyDescent="0.25">
      <c r="A372" s="3" t="s">
        <v>59</v>
      </c>
      <c r="B372" s="3" t="s">
        <v>55</v>
      </c>
      <c r="C372" s="3" t="s">
        <v>60</v>
      </c>
      <c r="D372" s="10">
        <v>41937</v>
      </c>
      <c r="E372" s="4">
        <v>0.1111111111111111</v>
      </c>
      <c r="F372" s="10">
        <v>41937</v>
      </c>
      <c r="G372" s="4">
        <v>0.15763888888888888</v>
      </c>
      <c r="H372" s="3">
        <f t="shared" si="75"/>
        <v>32.801000000000002</v>
      </c>
      <c r="I372" s="6">
        <f t="shared" si="76"/>
        <v>-119.59833333333333</v>
      </c>
      <c r="J372" s="6">
        <v>32.798499999999997</v>
      </c>
      <c r="K372" s="6">
        <f t="shared" si="77"/>
        <v>-119.59833333333333</v>
      </c>
      <c r="L372" s="3">
        <v>1</v>
      </c>
      <c r="M372" s="3">
        <v>11</v>
      </c>
      <c r="N372" s="3">
        <v>71</v>
      </c>
      <c r="O372" s="3">
        <v>71.281000000000006</v>
      </c>
      <c r="P372" s="3">
        <v>12.0654</v>
      </c>
      <c r="Q372" s="3">
        <v>2</v>
      </c>
      <c r="R372" s="13">
        <v>33.238799999999998</v>
      </c>
      <c r="S372" s="16">
        <v>9</v>
      </c>
      <c r="T372" s="37"/>
      <c r="U372" s="18">
        <v>9</v>
      </c>
      <c r="V372" s="6"/>
      <c r="W372" s="20">
        <v>9</v>
      </c>
      <c r="X372" s="21"/>
      <c r="Y372" s="20">
        <v>9</v>
      </c>
      <c r="Z372" s="21"/>
      <c r="AA372" s="20">
        <v>9</v>
      </c>
      <c r="AB372" s="21"/>
      <c r="AC372" s="20">
        <v>9</v>
      </c>
      <c r="AD372" s="21"/>
      <c r="AE372" s="20">
        <v>9</v>
      </c>
      <c r="AF372" s="20"/>
      <c r="AG372" s="20">
        <v>9</v>
      </c>
      <c r="AH372" s="21"/>
      <c r="AI372" s="20">
        <v>9</v>
      </c>
      <c r="AJ372" s="21"/>
      <c r="AK372" s="20">
        <v>9</v>
      </c>
      <c r="AL372" s="26">
        <v>0.19301739130434781</v>
      </c>
      <c r="AM372" s="20">
        <v>2</v>
      </c>
      <c r="AO372" s="3">
        <v>9</v>
      </c>
    </row>
    <row r="373" spans="1:41" x14ac:dyDescent="0.25">
      <c r="A373" s="3" t="s">
        <v>59</v>
      </c>
      <c r="B373" s="3" t="s">
        <v>55</v>
      </c>
      <c r="C373" s="3" t="s">
        <v>60</v>
      </c>
      <c r="D373" s="10">
        <v>41937</v>
      </c>
      <c r="E373" s="4">
        <v>0.1111111111111111</v>
      </c>
      <c r="F373" s="10">
        <v>41937</v>
      </c>
      <c r="G373" s="4">
        <v>0.15763888888888888</v>
      </c>
      <c r="H373" s="3">
        <f t="shared" si="75"/>
        <v>32.801000000000002</v>
      </c>
      <c r="I373" s="6">
        <f t="shared" si="76"/>
        <v>-119.59833333333333</v>
      </c>
      <c r="J373" s="6">
        <v>32.798499999999997</v>
      </c>
      <c r="K373" s="6">
        <f t="shared" si="77"/>
        <v>-119.59833333333333</v>
      </c>
      <c r="L373" s="3">
        <v>1</v>
      </c>
      <c r="M373" s="3">
        <v>15</v>
      </c>
      <c r="N373" s="3">
        <v>45</v>
      </c>
      <c r="O373" s="3">
        <v>46.262999999999998</v>
      </c>
      <c r="P373" s="3">
        <v>13.655799999999999</v>
      </c>
      <c r="Q373" s="3">
        <v>2</v>
      </c>
      <c r="R373" s="13">
        <v>33.093699999999998</v>
      </c>
      <c r="S373" s="16">
        <v>9</v>
      </c>
      <c r="T373" s="37"/>
      <c r="U373" s="18">
        <v>9</v>
      </c>
      <c r="V373" s="6"/>
      <c r="W373" s="18">
        <v>9</v>
      </c>
      <c r="X373" s="24"/>
      <c r="Y373" s="20">
        <v>9</v>
      </c>
      <c r="Z373" s="24"/>
      <c r="AA373" s="20">
        <v>9</v>
      </c>
      <c r="AB373" s="21"/>
      <c r="AC373" s="18">
        <v>9</v>
      </c>
      <c r="AD373" s="21"/>
      <c r="AE373" s="18">
        <v>9</v>
      </c>
      <c r="AF373" s="18"/>
      <c r="AG373" s="18">
        <v>9</v>
      </c>
      <c r="AH373" s="21"/>
      <c r="AI373" s="18">
        <v>9</v>
      </c>
      <c r="AJ373" s="21"/>
      <c r="AK373" s="18">
        <v>9</v>
      </c>
      <c r="AL373" s="26">
        <v>0.41691756521739126</v>
      </c>
      <c r="AM373" s="20">
        <v>2</v>
      </c>
      <c r="AO373" s="3">
        <v>9</v>
      </c>
    </row>
    <row r="374" spans="1:41" x14ac:dyDescent="0.25">
      <c r="A374" s="3" t="s">
        <v>59</v>
      </c>
      <c r="B374" s="3" t="s">
        <v>55</v>
      </c>
      <c r="C374" s="3" t="s">
        <v>60</v>
      </c>
      <c r="D374" s="10">
        <v>41937</v>
      </c>
      <c r="E374" s="4">
        <v>0.1111111111111111</v>
      </c>
      <c r="F374" s="10">
        <v>41937</v>
      </c>
      <c r="G374" s="4">
        <v>0.15763888888888888</v>
      </c>
      <c r="H374" s="3">
        <f t="shared" si="75"/>
        <v>32.801000000000002</v>
      </c>
      <c r="I374" s="6">
        <f t="shared" si="76"/>
        <v>-119.59833333333333</v>
      </c>
      <c r="J374" s="6">
        <v>32.798499999999997</v>
      </c>
      <c r="K374" s="6">
        <f t="shared" si="77"/>
        <v>-119.59833333333333</v>
      </c>
      <c r="L374" s="3">
        <v>1</v>
      </c>
      <c r="M374" s="3">
        <v>17</v>
      </c>
      <c r="N374" s="3">
        <v>45</v>
      </c>
      <c r="O374" s="3">
        <v>45.429000000000002</v>
      </c>
      <c r="P374" s="3">
        <v>13.6692</v>
      </c>
      <c r="Q374" s="3">
        <v>2</v>
      </c>
      <c r="R374" s="13">
        <v>33.091999999999999</v>
      </c>
      <c r="S374" s="16">
        <v>9</v>
      </c>
      <c r="T374" s="37"/>
      <c r="U374" s="18">
        <v>9</v>
      </c>
      <c r="V374" s="6"/>
      <c r="W374" s="18">
        <v>9</v>
      </c>
      <c r="X374" s="19"/>
      <c r="Y374" s="20">
        <v>9</v>
      </c>
      <c r="Z374" s="19"/>
      <c r="AA374" s="20">
        <v>9</v>
      </c>
      <c r="AB374" s="45">
        <v>2.2549999999999999</v>
      </c>
      <c r="AC374" s="18">
        <v>2</v>
      </c>
      <c r="AD374" s="21">
        <v>0.28499999999999998</v>
      </c>
      <c r="AE374" s="18">
        <v>2</v>
      </c>
      <c r="AF374" s="18">
        <v>0</v>
      </c>
      <c r="AG374" s="18">
        <v>2</v>
      </c>
      <c r="AH374" s="21">
        <v>0.54500000000000004</v>
      </c>
      <c r="AI374" s="18">
        <v>2</v>
      </c>
      <c r="AJ374" s="21">
        <v>3</v>
      </c>
      <c r="AK374" s="18">
        <v>2</v>
      </c>
      <c r="AL374" s="26"/>
      <c r="AM374" s="20">
        <v>9</v>
      </c>
      <c r="AO374" s="3">
        <v>9</v>
      </c>
    </row>
    <row r="375" spans="1:41" x14ac:dyDescent="0.25">
      <c r="A375" s="3" t="s">
        <v>59</v>
      </c>
      <c r="B375" s="3" t="s">
        <v>55</v>
      </c>
      <c r="C375" s="3" t="s">
        <v>60</v>
      </c>
      <c r="D375" s="10">
        <v>41937</v>
      </c>
      <c r="E375" s="4">
        <v>0.1111111111111111</v>
      </c>
      <c r="F375" s="10">
        <v>41937</v>
      </c>
      <c r="G375" s="4">
        <v>0.15763888888888888</v>
      </c>
      <c r="H375" s="3">
        <f t="shared" si="75"/>
        <v>32.801000000000002</v>
      </c>
      <c r="I375" s="6">
        <f t="shared" si="76"/>
        <v>-119.59833333333333</v>
      </c>
      <c r="J375" s="6">
        <v>32.798499999999997</v>
      </c>
      <c r="K375" s="6">
        <f t="shared" si="77"/>
        <v>-119.59833333333333</v>
      </c>
      <c r="L375" s="3">
        <v>1</v>
      </c>
      <c r="M375" s="3">
        <v>19</v>
      </c>
      <c r="N375" s="3">
        <v>10</v>
      </c>
      <c r="O375" s="3">
        <v>10.234999999999999</v>
      </c>
      <c r="P375" s="3">
        <v>19.697600000000001</v>
      </c>
      <c r="Q375" s="3">
        <v>2</v>
      </c>
      <c r="R375" s="13">
        <v>33.491999999999997</v>
      </c>
      <c r="S375" s="16">
        <v>9</v>
      </c>
      <c r="T375" s="37"/>
      <c r="U375" s="18">
        <v>9</v>
      </c>
      <c r="V375" s="48">
        <v>5.3209999999999997</v>
      </c>
      <c r="W375" s="18">
        <v>2</v>
      </c>
      <c r="X375" s="19"/>
      <c r="Y375" s="20">
        <v>9</v>
      </c>
      <c r="Z375" s="19"/>
      <c r="AA375" s="20">
        <v>9</v>
      </c>
      <c r="AB375" s="45">
        <v>7.4999999999999997E-2</v>
      </c>
      <c r="AC375" s="18">
        <v>2</v>
      </c>
      <c r="AD375" s="21">
        <v>0.01</v>
      </c>
      <c r="AE375" s="18">
        <v>2</v>
      </c>
      <c r="AF375" s="18">
        <v>0</v>
      </c>
      <c r="AG375" s="18">
        <v>2</v>
      </c>
      <c r="AH375" s="21">
        <v>0.215</v>
      </c>
      <c r="AI375" s="18">
        <v>2</v>
      </c>
      <c r="AJ375" s="21">
        <v>0.55000000000000004</v>
      </c>
      <c r="AK375" s="18">
        <v>2</v>
      </c>
      <c r="AL375" s="26"/>
      <c r="AM375" s="18">
        <v>9</v>
      </c>
      <c r="AO375" s="3">
        <v>9</v>
      </c>
    </row>
    <row r="376" spans="1:41" x14ac:dyDescent="0.25">
      <c r="A376" s="3" t="s">
        <v>59</v>
      </c>
      <c r="B376" s="3" t="s">
        <v>55</v>
      </c>
      <c r="C376" s="3" t="s">
        <v>60</v>
      </c>
      <c r="D376" s="10">
        <v>41937</v>
      </c>
      <c r="E376" s="4">
        <v>0.1111111111111111</v>
      </c>
      <c r="F376" s="10">
        <v>41937</v>
      </c>
      <c r="G376" s="4">
        <v>0.15763888888888888</v>
      </c>
      <c r="H376" s="3">
        <f t="shared" si="75"/>
        <v>32.801000000000002</v>
      </c>
      <c r="I376" s="6">
        <f t="shared" si="76"/>
        <v>-119.59833333333333</v>
      </c>
      <c r="J376" s="6">
        <v>32.798499999999997</v>
      </c>
      <c r="K376" s="6">
        <f t="shared" si="77"/>
        <v>-119.59833333333333</v>
      </c>
      <c r="L376" s="3">
        <v>1</v>
      </c>
      <c r="M376" s="3">
        <v>21</v>
      </c>
      <c r="N376" s="3">
        <v>10</v>
      </c>
      <c r="O376" s="3">
        <v>10.188000000000001</v>
      </c>
      <c r="P376" s="3">
        <v>19.687000000000001</v>
      </c>
      <c r="Q376" s="3">
        <v>2</v>
      </c>
      <c r="R376" s="13">
        <v>33.491799999999998</v>
      </c>
      <c r="S376" s="16">
        <v>9</v>
      </c>
      <c r="T376" s="37"/>
      <c r="U376" s="18">
        <v>9</v>
      </c>
      <c r="V376" s="48"/>
      <c r="W376" s="18">
        <v>9</v>
      </c>
      <c r="X376" s="19"/>
      <c r="Y376" s="20">
        <v>9</v>
      </c>
      <c r="Z376" s="19"/>
      <c r="AA376" s="20">
        <v>9</v>
      </c>
      <c r="AB376" s="21"/>
      <c r="AC376" s="18">
        <v>9</v>
      </c>
      <c r="AD376" s="21"/>
      <c r="AE376" s="18">
        <v>9</v>
      </c>
      <c r="AF376" s="18"/>
      <c r="AG376" s="18">
        <v>9</v>
      </c>
      <c r="AH376" s="21"/>
      <c r="AI376" s="18">
        <v>9</v>
      </c>
      <c r="AJ376" s="21"/>
      <c r="AK376" s="18">
        <v>9</v>
      </c>
      <c r="AL376" s="26">
        <v>0.1263830790013509</v>
      </c>
      <c r="AM376" s="18">
        <v>2</v>
      </c>
      <c r="AO376" s="3">
        <v>9</v>
      </c>
    </row>
    <row r="377" spans="1:41" x14ac:dyDescent="0.25">
      <c r="A377" s="3" t="s">
        <v>59</v>
      </c>
      <c r="B377" s="3" t="s">
        <v>55</v>
      </c>
      <c r="C377" s="3" t="s">
        <v>60</v>
      </c>
      <c r="D377" s="10">
        <v>41937</v>
      </c>
      <c r="E377" s="4">
        <v>0.1111111111111111</v>
      </c>
      <c r="F377" s="10">
        <v>41937</v>
      </c>
      <c r="G377" s="4">
        <v>0.15763888888888888</v>
      </c>
      <c r="H377" s="3">
        <f t="shared" si="75"/>
        <v>32.801000000000002</v>
      </c>
      <c r="I377" s="6">
        <f t="shared" si="76"/>
        <v>-119.59833333333333</v>
      </c>
      <c r="J377" s="6">
        <v>32.798499999999997</v>
      </c>
      <c r="K377" s="6">
        <f t="shared" si="77"/>
        <v>-119.59833333333333</v>
      </c>
      <c r="L377" s="3">
        <v>1</v>
      </c>
      <c r="M377" s="3">
        <v>23</v>
      </c>
      <c r="N377" s="3">
        <v>10</v>
      </c>
      <c r="O377" s="3">
        <v>10.452999999999999</v>
      </c>
      <c r="P377" s="3">
        <v>19.688600000000001</v>
      </c>
      <c r="Q377" s="3">
        <v>2</v>
      </c>
      <c r="R377" s="13">
        <v>33.491300000000003</v>
      </c>
      <c r="S377" s="16">
        <v>2</v>
      </c>
      <c r="T377" s="56">
        <v>33.493099999999998</v>
      </c>
      <c r="U377" s="18">
        <v>2</v>
      </c>
      <c r="V377" s="48"/>
      <c r="W377" s="18">
        <v>9</v>
      </c>
      <c r="X377" s="24"/>
      <c r="Y377" s="20">
        <v>9</v>
      </c>
      <c r="Z377" s="24"/>
      <c r="AA377" s="20">
        <v>9</v>
      </c>
      <c r="AB377" s="21"/>
      <c r="AC377" s="18">
        <v>9</v>
      </c>
      <c r="AD377" s="21"/>
      <c r="AE377" s="18">
        <v>9</v>
      </c>
      <c r="AF377" s="18"/>
      <c r="AG377" s="18">
        <v>9</v>
      </c>
      <c r="AH377" s="21"/>
      <c r="AI377" s="18">
        <v>9</v>
      </c>
      <c r="AJ377" s="21"/>
      <c r="AK377" s="18">
        <v>9</v>
      </c>
      <c r="AL377" s="26"/>
      <c r="AM377" s="18">
        <v>9</v>
      </c>
      <c r="AO377" s="3">
        <v>9</v>
      </c>
    </row>
    <row r="378" spans="1:41" x14ac:dyDescent="0.25">
      <c r="A378" s="3" t="s">
        <v>59</v>
      </c>
      <c r="B378" s="3" t="s">
        <v>55</v>
      </c>
      <c r="C378" s="3">
        <v>3925</v>
      </c>
      <c r="D378" s="10">
        <v>41937</v>
      </c>
      <c r="E378" s="4">
        <v>0.62777777777777777</v>
      </c>
      <c r="F378" s="10">
        <v>41937</v>
      </c>
      <c r="G378" s="5">
        <v>0.72569444444444453</v>
      </c>
      <c r="H378" s="6">
        <f t="shared" ref="H378:H385" si="78">33+17.51/60</f>
        <v>33.291833333333336</v>
      </c>
      <c r="I378" s="6">
        <f t="shared" ref="I378:I385" si="79">-121-47.36/60</f>
        <v>-121.78933333333333</v>
      </c>
      <c r="J378" s="6">
        <f t="shared" ref="J378:J385" si="80">33+18.53/60</f>
        <v>33.308833333333332</v>
      </c>
      <c r="K378" s="6">
        <f t="shared" ref="K378:K385" si="81">-121-46.85/60</f>
        <v>-121.78083333333333</v>
      </c>
      <c r="L378" s="3">
        <v>2</v>
      </c>
      <c r="M378" s="3">
        <v>1</v>
      </c>
      <c r="N378" s="3">
        <v>2533</v>
      </c>
      <c r="O378" s="3">
        <v>2532.5100000000002</v>
      </c>
      <c r="P378" s="3">
        <v>1.8124</v>
      </c>
      <c r="Q378" s="3">
        <v>2</v>
      </c>
      <c r="R378" s="13">
        <v>34.648499999999999</v>
      </c>
      <c r="S378" s="16">
        <v>9</v>
      </c>
      <c r="T378" s="56"/>
      <c r="U378" s="18">
        <v>2</v>
      </c>
      <c r="V378" s="58">
        <v>2.3290000000000002</v>
      </c>
      <c r="W378" s="18">
        <v>3</v>
      </c>
      <c r="X378" s="24"/>
      <c r="Y378" s="20">
        <v>9</v>
      </c>
      <c r="Z378" s="24"/>
      <c r="AA378" s="20">
        <v>9</v>
      </c>
      <c r="AB378" s="21"/>
      <c r="AC378" s="18">
        <v>9</v>
      </c>
      <c r="AD378" s="21"/>
      <c r="AE378" s="18">
        <v>9</v>
      </c>
      <c r="AF378" s="18"/>
      <c r="AG378" s="18">
        <v>9</v>
      </c>
      <c r="AH378" s="21"/>
      <c r="AI378" s="18">
        <v>9</v>
      </c>
      <c r="AJ378" s="21"/>
      <c r="AK378" s="18">
        <v>9</v>
      </c>
      <c r="AL378" s="28"/>
      <c r="AM378" s="18">
        <v>9</v>
      </c>
      <c r="AO378" s="3">
        <v>9</v>
      </c>
    </row>
    <row r="379" spans="1:41" x14ac:dyDescent="0.25">
      <c r="A379" s="3" t="s">
        <v>59</v>
      </c>
      <c r="B379" s="3" t="s">
        <v>55</v>
      </c>
      <c r="C379" s="3">
        <v>3925</v>
      </c>
      <c r="D379" s="10">
        <v>41937</v>
      </c>
      <c r="E379" s="4">
        <v>0.62777777777777777</v>
      </c>
      <c r="F379" s="10">
        <v>41937</v>
      </c>
      <c r="G379" s="5">
        <v>0.72569444444444453</v>
      </c>
      <c r="H379" s="6">
        <f t="shared" si="78"/>
        <v>33.291833333333336</v>
      </c>
      <c r="I379" s="6">
        <f t="shared" si="79"/>
        <v>-121.78933333333333</v>
      </c>
      <c r="J379" s="6">
        <f t="shared" si="80"/>
        <v>33.308833333333332</v>
      </c>
      <c r="K379" s="6">
        <f t="shared" si="81"/>
        <v>-121.78083333333333</v>
      </c>
      <c r="L379" s="3">
        <v>2</v>
      </c>
      <c r="M379" s="3">
        <v>3</v>
      </c>
      <c r="N379" s="3">
        <v>2533</v>
      </c>
      <c r="O379" s="3">
        <v>2532.7600000000002</v>
      </c>
      <c r="P379" s="3">
        <v>1.8124</v>
      </c>
      <c r="Q379" s="3">
        <v>2</v>
      </c>
      <c r="R379" s="13">
        <v>34.648400000000002</v>
      </c>
      <c r="S379" s="16">
        <v>2</v>
      </c>
      <c r="T379" s="34">
        <v>34.648299999999999</v>
      </c>
      <c r="U379" s="8">
        <v>9</v>
      </c>
      <c r="V379" s="35"/>
      <c r="W379" s="3">
        <v>9</v>
      </c>
      <c r="X379" s="30"/>
      <c r="Y379" s="18">
        <v>9</v>
      </c>
      <c r="Z379" s="30"/>
      <c r="AA379" s="18">
        <v>9</v>
      </c>
      <c r="AB379" s="3"/>
      <c r="AC379" s="3">
        <v>9</v>
      </c>
      <c r="AD379" s="31"/>
      <c r="AE379" s="3">
        <v>9</v>
      </c>
      <c r="AG379" s="3">
        <v>9</v>
      </c>
      <c r="AH379" s="3"/>
      <c r="AI379" s="3">
        <v>9</v>
      </c>
      <c r="AJ379" s="3"/>
      <c r="AK379" s="3">
        <v>9</v>
      </c>
      <c r="AM379" s="3">
        <v>9</v>
      </c>
      <c r="AO379" s="3">
        <v>9</v>
      </c>
    </row>
    <row r="380" spans="1:41" x14ac:dyDescent="0.25">
      <c r="A380" s="3" t="s">
        <v>59</v>
      </c>
      <c r="B380" s="3" t="s">
        <v>55</v>
      </c>
      <c r="C380" s="3">
        <v>3925</v>
      </c>
      <c r="D380" s="10">
        <v>41937</v>
      </c>
      <c r="E380" s="4">
        <v>0.62777777777777777</v>
      </c>
      <c r="F380" s="10">
        <v>41937</v>
      </c>
      <c r="G380" s="5">
        <v>0.72569444444444453</v>
      </c>
      <c r="H380" s="6">
        <f t="shared" si="78"/>
        <v>33.291833333333336</v>
      </c>
      <c r="I380" s="6">
        <f t="shared" si="79"/>
        <v>-121.78933333333333</v>
      </c>
      <c r="J380" s="6">
        <f t="shared" si="80"/>
        <v>33.308833333333332</v>
      </c>
      <c r="K380" s="6">
        <f t="shared" si="81"/>
        <v>-121.78083333333333</v>
      </c>
      <c r="L380" s="3">
        <v>2</v>
      </c>
      <c r="M380" s="3">
        <v>5</v>
      </c>
      <c r="N380" s="3">
        <v>1917</v>
      </c>
      <c r="O380" s="3">
        <v>1917.2149999999999</v>
      </c>
      <c r="P380" s="3">
        <v>2.2222</v>
      </c>
      <c r="Q380" s="3">
        <v>2</v>
      </c>
      <c r="R380" s="13">
        <v>34.607900000000001</v>
      </c>
      <c r="S380" s="16">
        <v>9</v>
      </c>
      <c r="T380" s="37"/>
      <c r="U380" s="8">
        <v>9</v>
      </c>
      <c r="V380" s="58">
        <v>1.6639999999999999</v>
      </c>
      <c r="W380" s="8">
        <v>3</v>
      </c>
      <c r="X380" s="32"/>
      <c r="Y380" s="20">
        <v>9</v>
      </c>
      <c r="Z380" s="32"/>
      <c r="AA380" s="20">
        <v>9</v>
      </c>
      <c r="AC380" s="8">
        <v>9</v>
      </c>
      <c r="AD380" s="31"/>
      <c r="AE380" s="8">
        <v>9</v>
      </c>
      <c r="AF380" s="8"/>
      <c r="AG380" s="8">
        <v>9</v>
      </c>
      <c r="AH380" s="31"/>
      <c r="AI380" s="8">
        <v>9</v>
      </c>
      <c r="AJ380" s="31"/>
      <c r="AK380" s="8">
        <v>9</v>
      </c>
      <c r="AM380" s="8">
        <v>9</v>
      </c>
      <c r="AO380" s="3">
        <v>9</v>
      </c>
    </row>
    <row r="381" spans="1:41" x14ac:dyDescent="0.25">
      <c r="A381" s="3" t="s">
        <v>59</v>
      </c>
      <c r="B381" s="3" t="s">
        <v>55</v>
      </c>
      <c r="C381" s="3">
        <v>3925</v>
      </c>
      <c r="D381" s="10">
        <v>41937</v>
      </c>
      <c r="E381" s="4">
        <v>0.62777777777777777</v>
      </c>
      <c r="F381" s="10">
        <v>41937</v>
      </c>
      <c r="G381" s="5">
        <v>0.72569444444444453</v>
      </c>
      <c r="H381" s="6">
        <f t="shared" si="78"/>
        <v>33.291833333333336</v>
      </c>
      <c r="I381" s="6">
        <f t="shared" si="79"/>
        <v>-121.78933333333333</v>
      </c>
      <c r="J381" s="6">
        <f t="shared" si="80"/>
        <v>33.308833333333332</v>
      </c>
      <c r="K381" s="6">
        <f t="shared" si="81"/>
        <v>-121.78083333333333</v>
      </c>
      <c r="L381" s="3">
        <v>2</v>
      </c>
      <c r="M381" s="3">
        <v>7</v>
      </c>
      <c r="N381" s="3">
        <v>1917</v>
      </c>
      <c r="O381" s="3">
        <v>1916.942</v>
      </c>
      <c r="P381" s="3">
        <v>2.2223999999999999</v>
      </c>
      <c r="Q381" s="3">
        <v>2</v>
      </c>
      <c r="R381" s="13">
        <v>34.607599999999998</v>
      </c>
      <c r="S381" s="16">
        <v>4</v>
      </c>
      <c r="T381" s="56">
        <v>34.565100000000001</v>
      </c>
      <c r="U381" s="8">
        <v>2</v>
      </c>
      <c r="V381" s="35"/>
      <c r="W381" s="8">
        <v>9</v>
      </c>
      <c r="X381" s="32"/>
      <c r="Y381" s="20">
        <v>9</v>
      </c>
      <c r="Z381" s="32"/>
      <c r="AA381" s="20">
        <v>9</v>
      </c>
      <c r="AC381" s="8">
        <v>9</v>
      </c>
      <c r="AD381" s="31"/>
      <c r="AE381" s="8">
        <v>9</v>
      </c>
      <c r="AF381" s="8"/>
      <c r="AG381" s="8">
        <v>9</v>
      </c>
      <c r="AH381" s="31"/>
      <c r="AI381" s="8">
        <v>9</v>
      </c>
      <c r="AJ381" s="31"/>
      <c r="AK381" s="8">
        <v>9</v>
      </c>
      <c r="AM381" s="8">
        <v>9</v>
      </c>
      <c r="AO381" s="3">
        <v>9</v>
      </c>
    </row>
    <row r="382" spans="1:41" x14ac:dyDescent="0.25">
      <c r="A382" s="3" t="s">
        <v>59</v>
      </c>
      <c r="B382" s="3" t="s">
        <v>55</v>
      </c>
      <c r="C382" s="3">
        <v>3925</v>
      </c>
      <c r="D382" s="10">
        <v>41937</v>
      </c>
      <c r="E382" s="4">
        <v>0.62777777777777777</v>
      </c>
      <c r="F382" s="10">
        <v>41937</v>
      </c>
      <c r="G382" s="5">
        <v>0.72569444444444453</v>
      </c>
      <c r="H382" s="6">
        <f t="shared" si="78"/>
        <v>33.291833333333336</v>
      </c>
      <c r="I382" s="6">
        <f t="shared" si="79"/>
        <v>-121.78933333333333</v>
      </c>
      <c r="J382" s="6">
        <f t="shared" si="80"/>
        <v>33.308833333333332</v>
      </c>
      <c r="K382" s="6">
        <f t="shared" si="81"/>
        <v>-121.78083333333333</v>
      </c>
      <c r="L382" s="3">
        <v>2</v>
      </c>
      <c r="M382" s="3">
        <v>9</v>
      </c>
      <c r="N382" s="3">
        <v>681</v>
      </c>
      <c r="O382" s="3">
        <v>681.56100000000004</v>
      </c>
      <c r="P382" s="3">
        <v>5.0925000000000002</v>
      </c>
      <c r="Q382" s="3">
        <v>2</v>
      </c>
      <c r="R382" s="13">
        <v>34.368099999999998</v>
      </c>
      <c r="S382" s="16">
        <v>9</v>
      </c>
      <c r="T382" s="34"/>
      <c r="U382" s="8">
        <v>9</v>
      </c>
      <c r="V382" s="58">
        <v>0.31</v>
      </c>
      <c r="W382" s="8">
        <v>3</v>
      </c>
      <c r="X382" s="30"/>
      <c r="Y382" s="20">
        <v>9</v>
      </c>
      <c r="Z382" s="30"/>
      <c r="AA382" s="20">
        <v>9</v>
      </c>
      <c r="AC382" s="8">
        <v>9</v>
      </c>
      <c r="AD382" s="31"/>
      <c r="AE382" s="8">
        <v>9</v>
      </c>
      <c r="AG382" s="8">
        <v>9</v>
      </c>
      <c r="AH382" s="3"/>
      <c r="AI382" s="8">
        <v>9</v>
      </c>
      <c r="AJ382" s="3"/>
      <c r="AK382" s="8">
        <v>9</v>
      </c>
      <c r="AM382" s="8">
        <v>9</v>
      </c>
      <c r="AO382" s="3">
        <v>9</v>
      </c>
    </row>
    <row r="383" spans="1:41" x14ac:dyDescent="0.25">
      <c r="A383" s="3" t="s">
        <v>59</v>
      </c>
      <c r="B383" s="3" t="s">
        <v>55</v>
      </c>
      <c r="C383" s="3">
        <v>3925</v>
      </c>
      <c r="D383" s="10">
        <v>41937</v>
      </c>
      <c r="E383" s="4">
        <v>0.62777777777777777</v>
      </c>
      <c r="F383" s="10">
        <v>41937</v>
      </c>
      <c r="G383" s="5">
        <v>0.72569444444444453</v>
      </c>
      <c r="H383" s="6">
        <f t="shared" si="78"/>
        <v>33.291833333333336</v>
      </c>
      <c r="I383" s="6">
        <f t="shared" si="79"/>
        <v>-121.78933333333333</v>
      </c>
      <c r="J383" s="6">
        <f t="shared" si="80"/>
        <v>33.308833333333332</v>
      </c>
      <c r="K383" s="6">
        <f t="shared" si="81"/>
        <v>-121.78083333333333</v>
      </c>
      <c r="L383" s="3">
        <v>2</v>
      </c>
      <c r="M383" s="3">
        <v>11</v>
      </c>
      <c r="N383" s="3">
        <v>681</v>
      </c>
      <c r="O383" s="3">
        <v>681.36500000000001</v>
      </c>
      <c r="P383" s="3">
        <v>5.0938999999999997</v>
      </c>
      <c r="Q383" s="3">
        <v>2</v>
      </c>
      <c r="R383" s="13">
        <v>34.367899999999999</v>
      </c>
      <c r="S383" s="16">
        <v>2</v>
      </c>
      <c r="T383" s="56">
        <v>34.367400000000004</v>
      </c>
      <c r="U383" s="8">
        <v>2</v>
      </c>
      <c r="V383" s="35"/>
      <c r="W383" s="8">
        <v>9</v>
      </c>
      <c r="X383" s="31"/>
      <c r="Y383" s="20">
        <v>9</v>
      </c>
      <c r="Z383" s="31"/>
      <c r="AA383" s="20">
        <v>9</v>
      </c>
      <c r="AC383" s="8">
        <v>9</v>
      </c>
      <c r="AD383" s="31"/>
      <c r="AE383" s="8">
        <v>9</v>
      </c>
      <c r="AF383" s="8"/>
      <c r="AG383" s="8">
        <v>9</v>
      </c>
      <c r="AH383" s="36"/>
      <c r="AI383" s="8">
        <v>9</v>
      </c>
      <c r="AJ383" s="31"/>
      <c r="AK383" s="8">
        <v>9</v>
      </c>
      <c r="AM383" s="8">
        <v>9</v>
      </c>
      <c r="AO383" s="3">
        <v>9</v>
      </c>
    </row>
    <row r="384" spans="1:41" x14ac:dyDescent="0.25">
      <c r="A384" s="3" t="s">
        <v>59</v>
      </c>
      <c r="B384" s="3" t="s">
        <v>55</v>
      </c>
      <c r="C384" s="3">
        <v>3925</v>
      </c>
      <c r="D384" s="10">
        <v>41937</v>
      </c>
      <c r="E384" s="4">
        <v>0.62777777777777777</v>
      </c>
      <c r="F384" s="10">
        <v>41937</v>
      </c>
      <c r="G384" s="5">
        <v>0.72569444444444453</v>
      </c>
      <c r="H384" s="6">
        <f t="shared" si="78"/>
        <v>33.291833333333336</v>
      </c>
      <c r="I384" s="6">
        <f t="shared" si="79"/>
        <v>-121.78933333333333</v>
      </c>
      <c r="J384" s="6">
        <f t="shared" si="80"/>
        <v>33.308833333333332</v>
      </c>
      <c r="K384" s="6">
        <f t="shared" si="81"/>
        <v>-121.78083333333333</v>
      </c>
      <c r="L384" s="3">
        <v>2</v>
      </c>
      <c r="M384" s="3">
        <v>13</v>
      </c>
      <c r="N384" s="3">
        <v>11</v>
      </c>
      <c r="O384" s="3">
        <v>11.145</v>
      </c>
      <c r="P384" s="3">
        <v>19.248200000000001</v>
      </c>
      <c r="Q384" s="3">
        <v>2</v>
      </c>
      <c r="R384" s="13">
        <v>33.590600000000002</v>
      </c>
      <c r="S384" s="16">
        <v>9</v>
      </c>
      <c r="T384" s="37"/>
      <c r="U384" s="8">
        <v>9</v>
      </c>
      <c r="V384" s="58">
        <v>5.367</v>
      </c>
      <c r="W384" s="8">
        <v>2</v>
      </c>
      <c r="X384" s="31"/>
      <c r="Y384" s="20">
        <v>9</v>
      </c>
      <c r="Z384" s="31"/>
      <c r="AA384" s="20">
        <v>9</v>
      </c>
      <c r="AC384" s="8">
        <v>9</v>
      </c>
      <c r="AD384" s="31"/>
      <c r="AE384" s="8">
        <v>9</v>
      </c>
      <c r="AF384" s="8"/>
      <c r="AG384" s="8">
        <v>9</v>
      </c>
      <c r="AH384" s="31"/>
      <c r="AI384" s="8">
        <v>9</v>
      </c>
      <c r="AJ384" s="31"/>
      <c r="AK384" s="8">
        <v>9</v>
      </c>
      <c r="AM384" s="8">
        <v>9</v>
      </c>
      <c r="AO384" s="3">
        <v>9</v>
      </c>
    </row>
    <row r="385" spans="1:41" x14ac:dyDescent="0.25">
      <c r="A385" s="3" t="s">
        <v>59</v>
      </c>
      <c r="B385" s="3" t="s">
        <v>55</v>
      </c>
      <c r="C385" s="3">
        <v>3925</v>
      </c>
      <c r="D385" s="10">
        <v>41937</v>
      </c>
      <c r="E385" s="4">
        <v>0.62777777777777777</v>
      </c>
      <c r="F385" s="10">
        <v>41937</v>
      </c>
      <c r="G385" s="5">
        <v>0.72569444444444453</v>
      </c>
      <c r="H385" s="6">
        <f t="shared" si="78"/>
        <v>33.291833333333336</v>
      </c>
      <c r="I385" s="6">
        <f t="shared" si="79"/>
        <v>-121.78933333333333</v>
      </c>
      <c r="J385" s="6">
        <f t="shared" si="80"/>
        <v>33.308833333333332</v>
      </c>
      <c r="K385" s="6">
        <f t="shared" si="81"/>
        <v>-121.78083333333333</v>
      </c>
      <c r="L385" s="3">
        <v>2</v>
      </c>
      <c r="M385" s="3">
        <v>15</v>
      </c>
      <c r="N385" s="3">
        <v>11</v>
      </c>
      <c r="O385" s="3">
        <v>10.89</v>
      </c>
      <c r="P385" s="3">
        <v>19.2376</v>
      </c>
      <c r="Q385" s="3">
        <v>2</v>
      </c>
      <c r="R385" s="13">
        <v>33.5899</v>
      </c>
      <c r="S385" s="16">
        <v>2</v>
      </c>
      <c r="T385" s="56">
        <v>33.594099999999997</v>
      </c>
      <c r="U385" s="8">
        <v>2</v>
      </c>
      <c r="V385" s="35"/>
      <c r="W385" s="8">
        <v>9</v>
      </c>
      <c r="X385" s="31"/>
      <c r="Y385" s="20">
        <v>9</v>
      </c>
      <c r="Z385" s="31"/>
      <c r="AA385" s="20">
        <v>9</v>
      </c>
      <c r="AC385" s="8">
        <v>9</v>
      </c>
      <c r="AD385" s="3"/>
      <c r="AE385" s="8">
        <v>9</v>
      </c>
      <c r="AG385" s="8">
        <v>9</v>
      </c>
      <c r="AH385" s="3"/>
      <c r="AI385" s="8">
        <v>9</v>
      </c>
      <c r="AJ385" s="3"/>
      <c r="AK385" s="8">
        <v>9</v>
      </c>
      <c r="AM385" s="8">
        <v>9</v>
      </c>
      <c r="AO385" s="3">
        <v>9</v>
      </c>
    </row>
    <row r="386" spans="1:41" x14ac:dyDescent="0.25">
      <c r="A386" s="3" t="s">
        <v>59</v>
      </c>
      <c r="B386" s="3" t="s">
        <v>55</v>
      </c>
      <c r="C386" s="3" t="s">
        <v>60</v>
      </c>
      <c r="D386" s="10">
        <v>41934</v>
      </c>
      <c r="E386" s="4">
        <v>0.56736111111111109</v>
      </c>
      <c r="F386" s="10">
        <v>41939</v>
      </c>
      <c r="G386" s="5">
        <v>0.59722222222222221</v>
      </c>
      <c r="H386" s="6">
        <f t="shared" ref="H386:H397" si="82">33+6.31/60</f>
        <v>33.105166666666669</v>
      </c>
      <c r="I386" s="6">
        <f t="shared" ref="I386:I397" si="83">-120-56/60</f>
        <v>-120.93333333333334</v>
      </c>
      <c r="J386" s="6">
        <f t="shared" ref="J386:J397" si="84">33+6.77/60</f>
        <v>33.112833333333334</v>
      </c>
      <c r="K386" s="6">
        <f t="shared" ref="K386:K397" si="85">-120-56.57/60</f>
        <v>-120.94283333333334</v>
      </c>
      <c r="L386" s="3">
        <v>3</v>
      </c>
      <c r="M386" s="3">
        <v>1</v>
      </c>
      <c r="N386" s="3">
        <v>80</v>
      </c>
      <c r="O386" s="3">
        <v>77.072999999999993</v>
      </c>
      <c r="P386" s="3">
        <v>10.4739</v>
      </c>
      <c r="Q386" s="3">
        <v>2</v>
      </c>
      <c r="R386" s="13">
        <v>33.375799999999998</v>
      </c>
      <c r="S386" s="16">
        <v>9</v>
      </c>
      <c r="U386" s="3">
        <v>9</v>
      </c>
      <c r="V386" s="58">
        <v>4.3760000000000003</v>
      </c>
      <c r="W386" s="3">
        <v>2</v>
      </c>
      <c r="X386" s="30"/>
      <c r="Y386" s="18">
        <v>9</v>
      </c>
      <c r="Z386" s="30"/>
      <c r="AA386" s="18">
        <v>9</v>
      </c>
      <c r="AC386" s="3">
        <v>9</v>
      </c>
      <c r="AD386" s="31"/>
      <c r="AE386" s="3">
        <v>9</v>
      </c>
      <c r="AG386" s="3">
        <v>9</v>
      </c>
      <c r="AH386" s="31"/>
      <c r="AI386" s="3">
        <v>9</v>
      </c>
      <c r="AJ386" s="31"/>
      <c r="AK386" s="3">
        <v>9</v>
      </c>
      <c r="AM386" s="3">
        <v>9</v>
      </c>
      <c r="AO386" s="3">
        <v>9</v>
      </c>
    </row>
    <row r="387" spans="1:41" x14ac:dyDescent="0.25">
      <c r="A387" s="3" t="s">
        <v>59</v>
      </c>
      <c r="B387" s="3" t="s">
        <v>55</v>
      </c>
      <c r="C387" s="3" t="s">
        <v>60</v>
      </c>
      <c r="D387" s="10">
        <v>41934</v>
      </c>
      <c r="E387" s="4">
        <v>0.56736111111111109</v>
      </c>
      <c r="F387" s="10">
        <v>41939</v>
      </c>
      <c r="G387" s="5">
        <v>0.59722222222222221</v>
      </c>
      <c r="H387" s="6">
        <f t="shared" si="82"/>
        <v>33.105166666666669</v>
      </c>
      <c r="I387" s="6">
        <f t="shared" si="83"/>
        <v>-120.93333333333334</v>
      </c>
      <c r="J387" s="6">
        <f t="shared" si="84"/>
        <v>33.112833333333334</v>
      </c>
      <c r="K387" s="6">
        <f t="shared" si="85"/>
        <v>-120.94283333333334</v>
      </c>
      <c r="L387" s="3">
        <v>3</v>
      </c>
      <c r="M387" s="3">
        <v>3</v>
      </c>
      <c r="N387" s="3">
        <v>80</v>
      </c>
      <c r="O387" s="3">
        <v>76.968000000000004</v>
      </c>
      <c r="P387" s="3">
        <v>10.43</v>
      </c>
      <c r="Q387" s="3">
        <v>2</v>
      </c>
      <c r="R387" s="13">
        <v>33.387500000000003</v>
      </c>
      <c r="S387" s="16">
        <v>9</v>
      </c>
      <c r="T387" s="38"/>
      <c r="U387" s="3">
        <v>9</v>
      </c>
      <c r="V387" s="35"/>
      <c r="W387" s="3">
        <v>9</v>
      </c>
      <c r="Y387" s="20">
        <v>9</v>
      </c>
      <c r="AA387" s="20">
        <v>9</v>
      </c>
      <c r="AC387" s="3">
        <v>9</v>
      </c>
      <c r="AD387" s="31"/>
      <c r="AE387" s="3">
        <v>9</v>
      </c>
      <c r="AG387" s="3">
        <v>9</v>
      </c>
      <c r="AH387" s="36"/>
      <c r="AI387" s="3">
        <v>9</v>
      </c>
      <c r="AJ387" s="31"/>
      <c r="AK387" s="3">
        <v>9</v>
      </c>
      <c r="AL387" s="53"/>
      <c r="AM387" s="3">
        <v>9</v>
      </c>
      <c r="AO387" s="3">
        <v>9</v>
      </c>
    </row>
    <row r="388" spans="1:41" x14ac:dyDescent="0.25">
      <c r="A388" s="3" t="s">
        <v>59</v>
      </c>
      <c r="B388" s="3" t="s">
        <v>55</v>
      </c>
      <c r="C388" s="3" t="s">
        <v>60</v>
      </c>
      <c r="D388" s="10">
        <v>41934</v>
      </c>
      <c r="E388" s="4">
        <v>0.56736111111111109</v>
      </c>
      <c r="F388" s="10">
        <v>41939</v>
      </c>
      <c r="G388" s="5">
        <v>0.59722222222222221</v>
      </c>
      <c r="H388" s="6">
        <f t="shared" si="82"/>
        <v>33.105166666666669</v>
      </c>
      <c r="I388" s="6">
        <f t="shared" si="83"/>
        <v>-120.93333333333334</v>
      </c>
      <c r="J388" s="6">
        <f t="shared" si="84"/>
        <v>33.112833333333334</v>
      </c>
      <c r="K388" s="6">
        <f t="shared" si="85"/>
        <v>-120.94283333333334</v>
      </c>
      <c r="L388" s="3">
        <v>3</v>
      </c>
      <c r="M388" s="3">
        <v>5</v>
      </c>
      <c r="N388" s="3">
        <v>80</v>
      </c>
      <c r="O388" s="3">
        <v>79.528999999999996</v>
      </c>
      <c r="P388" s="3">
        <v>10.227</v>
      </c>
      <c r="Q388" s="3">
        <v>2</v>
      </c>
      <c r="R388" s="13">
        <v>33.438800000000001</v>
      </c>
      <c r="S388" s="16">
        <v>9</v>
      </c>
      <c r="T388" s="29"/>
      <c r="U388" s="3">
        <v>2</v>
      </c>
      <c r="V388" s="35"/>
      <c r="W388" s="3">
        <v>9</v>
      </c>
      <c r="X388" s="30">
        <v>2116.1777314458564</v>
      </c>
      <c r="Y388" s="3">
        <v>2</v>
      </c>
      <c r="Z388" s="30">
        <v>2221.67</v>
      </c>
      <c r="AA388" s="3">
        <v>2</v>
      </c>
      <c r="AC388" s="3">
        <v>9</v>
      </c>
      <c r="AD388" s="3"/>
      <c r="AE388" s="3">
        <v>9</v>
      </c>
      <c r="AG388" s="3">
        <v>9</v>
      </c>
      <c r="AH388" s="3"/>
      <c r="AI388" s="3">
        <v>9</v>
      </c>
      <c r="AJ388" s="3"/>
      <c r="AK388" s="3">
        <v>9</v>
      </c>
      <c r="AL388" s="26">
        <v>8.9067864111672571E-2</v>
      </c>
      <c r="AM388" s="3">
        <v>2</v>
      </c>
      <c r="AO388" s="3">
        <v>9</v>
      </c>
    </row>
    <row r="389" spans="1:41" x14ac:dyDescent="0.25">
      <c r="A389" s="3" t="s">
        <v>59</v>
      </c>
      <c r="B389" s="3" t="s">
        <v>55</v>
      </c>
      <c r="C389" s="3" t="s">
        <v>60</v>
      </c>
      <c r="D389" s="10">
        <v>41934</v>
      </c>
      <c r="E389" s="4">
        <v>0.56736111111111109</v>
      </c>
      <c r="F389" s="10">
        <v>41939</v>
      </c>
      <c r="G389" s="5">
        <v>0.59722222222222221</v>
      </c>
      <c r="H389" s="6">
        <f t="shared" si="82"/>
        <v>33.105166666666669</v>
      </c>
      <c r="I389" s="6">
        <f t="shared" si="83"/>
        <v>-120.93333333333334</v>
      </c>
      <c r="J389" s="6">
        <f t="shared" si="84"/>
        <v>33.112833333333334</v>
      </c>
      <c r="K389" s="6">
        <f t="shared" si="85"/>
        <v>-120.94283333333334</v>
      </c>
      <c r="L389" s="3">
        <v>3</v>
      </c>
      <c r="M389" s="3">
        <v>7</v>
      </c>
      <c r="N389" s="3">
        <v>80</v>
      </c>
      <c r="O389" s="3">
        <v>80.207999999999998</v>
      </c>
      <c r="P389" s="3">
        <v>10.214499999999999</v>
      </c>
      <c r="Q389" s="3">
        <v>2</v>
      </c>
      <c r="R389" s="13">
        <v>33.442799999999998</v>
      </c>
      <c r="S389" s="16">
        <v>9</v>
      </c>
      <c r="U389" s="3">
        <v>9</v>
      </c>
      <c r="V389" s="35"/>
      <c r="W389" s="3">
        <v>9</v>
      </c>
      <c r="Y389" s="3">
        <v>9</v>
      </c>
      <c r="AA389" s="3">
        <v>9</v>
      </c>
      <c r="AB389" s="3">
        <v>17.23</v>
      </c>
      <c r="AC389" s="3">
        <v>2</v>
      </c>
      <c r="AD389" s="3">
        <v>0.03</v>
      </c>
      <c r="AE389" s="3">
        <v>2</v>
      </c>
      <c r="AF389" s="3">
        <v>0</v>
      </c>
      <c r="AG389" s="3">
        <v>2</v>
      </c>
      <c r="AH389" s="3">
        <v>1.37</v>
      </c>
      <c r="AI389" s="3">
        <v>2</v>
      </c>
      <c r="AJ389" s="3">
        <v>14.8</v>
      </c>
      <c r="AK389" s="3">
        <v>2</v>
      </c>
      <c r="AL389" s="59"/>
      <c r="AM389" s="3">
        <v>9</v>
      </c>
      <c r="AO389" s="3">
        <v>9</v>
      </c>
    </row>
    <row r="390" spans="1:41" x14ac:dyDescent="0.25">
      <c r="A390" s="3" t="s">
        <v>59</v>
      </c>
      <c r="B390" s="3" t="s">
        <v>55</v>
      </c>
      <c r="C390" s="3" t="s">
        <v>60</v>
      </c>
      <c r="D390" s="10">
        <v>41934</v>
      </c>
      <c r="E390" s="4">
        <v>0.56736111111111109</v>
      </c>
      <c r="F390" s="10">
        <v>41939</v>
      </c>
      <c r="G390" s="5">
        <v>0.59722222222222221</v>
      </c>
      <c r="H390" s="6">
        <f t="shared" si="82"/>
        <v>33.105166666666669</v>
      </c>
      <c r="I390" s="6">
        <f t="shared" si="83"/>
        <v>-120.93333333333334</v>
      </c>
      <c r="J390" s="6">
        <f t="shared" si="84"/>
        <v>33.112833333333334</v>
      </c>
      <c r="K390" s="6">
        <f t="shared" si="85"/>
        <v>-120.94283333333334</v>
      </c>
      <c r="L390" s="3">
        <v>3</v>
      </c>
      <c r="M390" s="3">
        <v>9</v>
      </c>
      <c r="N390" s="3">
        <v>45</v>
      </c>
      <c r="O390" s="3">
        <v>45.293999999999997</v>
      </c>
      <c r="P390" s="3">
        <v>17.123699999999999</v>
      </c>
      <c r="Q390" s="3">
        <v>2</v>
      </c>
      <c r="R390" s="13">
        <v>33.492899999999999</v>
      </c>
      <c r="S390" s="16">
        <v>9</v>
      </c>
      <c r="T390" s="38"/>
      <c r="U390" s="3">
        <v>9</v>
      </c>
      <c r="V390" s="58">
        <v>5.4790000000000001</v>
      </c>
      <c r="W390" s="3">
        <v>2</v>
      </c>
      <c r="Y390" s="3">
        <v>9</v>
      </c>
      <c r="AA390" s="3">
        <v>9</v>
      </c>
      <c r="AC390" s="3">
        <v>9</v>
      </c>
      <c r="AE390" s="3">
        <v>9</v>
      </c>
      <c r="AG390" s="3">
        <v>9</v>
      </c>
      <c r="AI390" s="3">
        <v>9</v>
      </c>
      <c r="AK390" s="3">
        <v>9</v>
      </c>
      <c r="AL390" s="26">
        <v>0.48710570750988141</v>
      </c>
      <c r="AM390" s="3">
        <v>2</v>
      </c>
      <c r="AO390" s="3">
        <v>9</v>
      </c>
    </row>
    <row r="391" spans="1:41" x14ac:dyDescent="0.25">
      <c r="A391" s="3" t="s">
        <v>59</v>
      </c>
      <c r="B391" s="3" t="s">
        <v>55</v>
      </c>
      <c r="C391" s="3" t="s">
        <v>60</v>
      </c>
      <c r="D391" s="10">
        <v>41934</v>
      </c>
      <c r="E391" s="4">
        <v>0.56736111111111109</v>
      </c>
      <c r="F391" s="10">
        <v>41939</v>
      </c>
      <c r="G391" s="5">
        <v>0.59722222222222221</v>
      </c>
      <c r="H391" s="6">
        <f t="shared" si="82"/>
        <v>33.105166666666669</v>
      </c>
      <c r="I391" s="6">
        <f t="shared" si="83"/>
        <v>-120.93333333333334</v>
      </c>
      <c r="J391" s="6">
        <f t="shared" si="84"/>
        <v>33.112833333333334</v>
      </c>
      <c r="K391" s="6">
        <f t="shared" si="85"/>
        <v>-120.94283333333334</v>
      </c>
      <c r="L391" s="3">
        <v>3</v>
      </c>
      <c r="M391" s="3">
        <v>11</v>
      </c>
      <c r="N391" s="3">
        <v>45</v>
      </c>
      <c r="O391" s="3">
        <v>44.72</v>
      </c>
      <c r="P391" s="3">
        <v>17.175999999999998</v>
      </c>
      <c r="Q391" s="3">
        <v>2</v>
      </c>
      <c r="R391" s="13">
        <v>33.495399999999997</v>
      </c>
      <c r="S391" s="16">
        <v>9</v>
      </c>
      <c r="T391" s="29"/>
      <c r="U391" s="3">
        <v>2</v>
      </c>
      <c r="V391" s="35"/>
      <c r="W391" s="3">
        <v>9</v>
      </c>
      <c r="X391" s="30">
        <v>2018.707494196902</v>
      </c>
      <c r="Y391" s="3">
        <v>2</v>
      </c>
      <c r="Z391" s="30">
        <v>2237.8000000000002</v>
      </c>
      <c r="AA391" s="3">
        <v>2</v>
      </c>
      <c r="AC391" s="3">
        <v>9</v>
      </c>
      <c r="AE391" s="3">
        <v>9</v>
      </c>
      <c r="AG391" s="3">
        <v>9</v>
      </c>
      <c r="AI391" s="3">
        <v>9</v>
      </c>
      <c r="AK391" s="3">
        <v>9</v>
      </c>
      <c r="AL391" s="59"/>
      <c r="AM391" s="3">
        <v>9</v>
      </c>
      <c r="AO391" s="3">
        <v>9</v>
      </c>
    </row>
    <row r="392" spans="1:41" x14ac:dyDescent="0.25">
      <c r="A392" s="3" t="s">
        <v>59</v>
      </c>
      <c r="B392" s="3" t="s">
        <v>55</v>
      </c>
      <c r="C392" s="3" t="s">
        <v>60</v>
      </c>
      <c r="D392" s="10">
        <v>41934</v>
      </c>
      <c r="E392" s="4">
        <v>0.56736111111111109</v>
      </c>
      <c r="F392" s="10">
        <v>41939</v>
      </c>
      <c r="G392" s="5">
        <v>0.59722222222222221</v>
      </c>
      <c r="H392" s="6">
        <f t="shared" si="82"/>
        <v>33.105166666666669</v>
      </c>
      <c r="I392" s="6">
        <f t="shared" si="83"/>
        <v>-120.93333333333334</v>
      </c>
      <c r="J392" s="6">
        <f t="shared" si="84"/>
        <v>33.112833333333334</v>
      </c>
      <c r="K392" s="6">
        <f t="shared" si="85"/>
        <v>-120.94283333333334</v>
      </c>
      <c r="L392" s="3">
        <v>3</v>
      </c>
      <c r="M392" s="3">
        <v>13</v>
      </c>
      <c r="N392" s="3">
        <v>45</v>
      </c>
      <c r="O392" s="3">
        <v>45.061</v>
      </c>
      <c r="P392" s="3">
        <v>17.015899999999998</v>
      </c>
      <c r="Q392" s="3">
        <v>2</v>
      </c>
      <c r="R392" s="13">
        <v>33.496699999999997</v>
      </c>
      <c r="S392" s="16">
        <v>9</v>
      </c>
      <c r="T392" s="38"/>
      <c r="U392" s="3">
        <v>9</v>
      </c>
      <c r="V392" s="35"/>
      <c r="W392" s="3">
        <v>9</v>
      </c>
      <c r="Y392" s="3">
        <v>9</v>
      </c>
      <c r="AA392" s="3">
        <v>9</v>
      </c>
      <c r="AC392" s="3">
        <v>9</v>
      </c>
      <c r="AE392" s="3">
        <v>9</v>
      </c>
      <c r="AG392" s="3">
        <v>9</v>
      </c>
      <c r="AI392" s="3">
        <v>9</v>
      </c>
      <c r="AK392" s="3">
        <v>9</v>
      </c>
      <c r="AL392" s="26">
        <v>0.43867588932806312</v>
      </c>
      <c r="AM392" s="3">
        <v>2</v>
      </c>
      <c r="AO392" s="3">
        <v>9</v>
      </c>
    </row>
    <row r="393" spans="1:41" x14ac:dyDescent="0.25">
      <c r="A393" s="3" t="s">
        <v>59</v>
      </c>
      <c r="B393" s="3" t="s">
        <v>55</v>
      </c>
      <c r="C393" s="3" t="s">
        <v>60</v>
      </c>
      <c r="D393" s="10">
        <v>41934</v>
      </c>
      <c r="E393" s="4">
        <v>0.56736111111111109</v>
      </c>
      <c r="F393" s="10">
        <v>41939</v>
      </c>
      <c r="G393" s="5">
        <v>0.59722222222222221</v>
      </c>
      <c r="H393" s="6">
        <f t="shared" si="82"/>
        <v>33.105166666666669</v>
      </c>
      <c r="I393" s="6">
        <f t="shared" si="83"/>
        <v>-120.93333333333334</v>
      </c>
      <c r="J393" s="6">
        <f t="shared" si="84"/>
        <v>33.112833333333334</v>
      </c>
      <c r="K393" s="6">
        <f t="shared" si="85"/>
        <v>-120.94283333333334</v>
      </c>
      <c r="L393" s="3">
        <v>3</v>
      </c>
      <c r="M393" s="3">
        <v>15</v>
      </c>
      <c r="N393" s="3">
        <v>45</v>
      </c>
      <c r="O393" s="3">
        <v>45.795000000000002</v>
      </c>
      <c r="P393" s="3">
        <v>16.137</v>
      </c>
      <c r="Q393" s="3">
        <v>2</v>
      </c>
      <c r="R393" s="13">
        <v>33.46</v>
      </c>
      <c r="S393" s="16">
        <v>9</v>
      </c>
      <c r="T393" s="38"/>
      <c r="U393" s="3">
        <v>9</v>
      </c>
      <c r="V393" s="35"/>
      <c r="W393" s="3">
        <v>9</v>
      </c>
      <c r="Y393" s="3">
        <v>9</v>
      </c>
      <c r="AA393" s="3">
        <v>9</v>
      </c>
      <c r="AB393" s="7">
        <v>0.88</v>
      </c>
      <c r="AC393" s="3">
        <v>2</v>
      </c>
      <c r="AD393" s="3">
        <v>0.09</v>
      </c>
      <c r="AE393" s="3">
        <v>2</v>
      </c>
      <c r="AF393" s="3">
        <v>0</v>
      </c>
      <c r="AG393" s="3">
        <v>2</v>
      </c>
      <c r="AH393" s="3">
        <v>0.34</v>
      </c>
      <c r="AI393" s="3">
        <v>2</v>
      </c>
      <c r="AJ393" s="3">
        <v>1.2</v>
      </c>
      <c r="AK393" s="3">
        <v>2</v>
      </c>
      <c r="AL393" s="59"/>
      <c r="AM393" s="3">
        <v>9</v>
      </c>
      <c r="AO393" s="3">
        <v>9</v>
      </c>
    </row>
    <row r="394" spans="1:41" x14ac:dyDescent="0.25">
      <c r="A394" s="3" t="s">
        <v>59</v>
      </c>
      <c r="B394" s="3" t="s">
        <v>55</v>
      </c>
      <c r="C394" s="3" t="s">
        <v>60</v>
      </c>
      <c r="D394" s="10">
        <v>41934</v>
      </c>
      <c r="E394" s="4">
        <v>0.56736111111111109</v>
      </c>
      <c r="F394" s="10">
        <v>41939</v>
      </c>
      <c r="G394" s="5">
        <v>0.59722222222222221</v>
      </c>
      <c r="H394" s="6">
        <f t="shared" si="82"/>
        <v>33.105166666666669</v>
      </c>
      <c r="I394" s="6">
        <f t="shared" si="83"/>
        <v>-120.93333333333334</v>
      </c>
      <c r="J394" s="6">
        <f t="shared" si="84"/>
        <v>33.112833333333334</v>
      </c>
      <c r="K394" s="6">
        <f t="shared" si="85"/>
        <v>-120.94283333333334</v>
      </c>
      <c r="L394" s="3">
        <v>3</v>
      </c>
      <c r="M394" s="3">
        <v>17</v>
      </c>
      <c r="N394" s="3">
        <v>25</v>
      </c>
      <c r="O394" s="3">
        <v>26.893000000000001</v>
      </c>
      <c r="P394" s="3">
        <v>19.095800000000001</v>
      </c>
      <c r="Q394" s="3">
        <v>2</v>
      </c>
      <c r="R394" s="13">
        <v>33.613599999999998</v>
      </c>
      <c r="S394" s="16">
        <v>2</v>
      </c>
      <c r="T394" s="56">
        <v>33.615099999999998</v>
      </c>
      <c r="U394" s="3">
        <v>2</v>
      </c>
      <c r="V394" s="58">
        <v>5.3540000000000001</v>
      </c>
      <c r="W394" s="3">
        <v>2</v>
      </c>
      <c r="Y394" s="3">
        <v>9</v>
      </c>
      <c r="AA394" s="3">
        <v>9</v>
      </c>
      <c r="AC394" s="3">
        <v>9</v>
      </c>
      <c r="AE394" s="3">
        <v>9</v>
      </c>
      <c r="AG394" s="3">
        <v>9</v>
      </c>
      <c r="AI394" s="3">
        <v>9</v>
      </c>
      <c r="AK394" s="3">
        <v>9</v>
      </c>
      <c r="AL394" s="59"/>
      <c r="AM394" s="3">
        <v>9</v>
      </c>
      <c r="AO394" s="3">
        <v>9</v>
      </c>
    </row>
    <row r="395" spans="1:41" x14ac:dyDescent="0.25">
      <c r="A395" s="3" t="s">
        <v>59</v>
      </c>
      <c r="B395" s="3" t="s">
        <v>55</v>
      </c>
      <c r="C395" s="3" t="s">
        <v>60</v>
      </c>
      <c r="D395" s="10">
        <v>41934</v>
      </c>
      <c r="E395" s="4">
        <v>0.56736111111111109</v>
      </c>
      <c r="F395" s="10">
        <v>41939</v>
      </c>
      <c r="G395" s="5">
        <v>0.59722222222222221</v>
      </c>
      <c r="H395" s="6">
        <f t="shared" si="82"/>
        <v>33.105166666666669</v>
      </c>
      <c r="I395" s="6">
        <f t="shared" si="83"/>
        <v>-120.93333333333334</v>
      </c>
      <c r="J395" s="6">
        <f t="shared" si="84"/>
        <v>33.112833333333334</v>
      </c>
      <c r="K395" s="6">
        <f t="shared" si="85"/>
        <v>-120.94283333333334</v>
      </c>
      <c r="L395" s="3">
        <v>3</v>
      </c>
      <c r="M395" s="3">
        <v>19</v>
      </c>
      <c r="N395" s="3">
        <v>25</v>
      </c>
      <c r="O395" s="3">
        <v>26.321999999999999</v>
      </c>
      <c r="P395" s="3">
        <v>19.094000000000001</v>
      </c>
      <c r="Q395" s="3">
        <v>2</v>
      </c>
      <c r="R395" s="13">
        <v>33.6145</v>
      </c>
      <c r="S395" s="16">
        <v>9</v>
      </c>
      <c r="T395" s="29"/>
      <c r="U395" s="3">
        <v>2</v>
      </c>
      <c r="V395" s="35"/>
      <c r="W395" s="3">
        <v>9</v>
      </c>
      <c r="X395" s="30">
        <v>2007.5078778995019</v>
      </c>
      <c r="Y395" s="3">
        <v>2</v>
      </c>
      <c r="Z395" s="30">
        <v>2244.3000000000002</v>
      </c>
      <c r="AA395" s="3">
        <v>2</v>
      </c>
      <c r="AC395" s="3">
        <v>9</v>
      </c>
      <c r="AE395" s="3">
        <v>9</v>
      </c>
      <c r="AG395" s="3">
        <v>9</v>
      </c>
      <c r="AI395" s="3">
        <v>9</v>
      </c>
      <c r="AK395" s="3">
        <v>9</v>
      </c>
      <c r="AL395" s="59"/>
      <c r="AM395" s="3">
        <v>9</v>
      </c>
      <c r="AO395" s="3">
        <v>9</v>
      </c>
    </row>
    <row r="396" spans="1:41" x14ac:dyDescent="0.25">
      <c r="A396" s="3" t="s">
        <v>59</v>
      </c>
      <c r="B396" s="3" t="s">
        <v>55</v>
      </c>
      <c r="C396" s="3" t="s">
        <v>60</v>
      </c>
      <c r="D396" s="10">
        <v>41934</v>
      </c>
      <c r="E396" s="4">
        <v>0.56736111111111109</v>
      </c>
      <c r="F396" s="10">
        <v>41939</v>
      </c>
      <c r="G396" s="5">
        <v>0.59722222222222221</v>
      </c>
      <c r="H396" s="6">
        <f t="shared" si="82"/>
        <v>33.105166666666669</v>
      </c>
      <c r="I396" s="6">
        <f t="shared" si="83"/>
        <v>-120.93333333333334</v>
      </c>
      <c r="J396" s="6">
        <f t="shared" si="84"/>
        <v>33.112833333333334</v>
      </c>
      <c r="K396" s="6">
        <f t="shared" si="85"/>
        <v>-120.94283333333334</v>
      </c>
      <c r="L396" s="3">
        <v>3</v>
      </c>
      <c r="M396" s="3">
        <v>21</v>
      </c>
      <c r="N396" s="3">
        <v>25</v>
      </c>
      <c r="O396" s="3">
        <v>26.928000000000001</v>
      </c>
      <c r="P396" s="3">
        <v>19.0943</v>
      </c>
      <c r="Q396" s="3">
        <v>2</v>
      </c>
      <c r="R396" s="13">
        <v>33.614400000000003</v>
      </c>
      <c r="S396" s="16">
        <v>9</v>
      </c>
      <c r="T396" s="29"/>
      <c r="U396" s="3">
        <v>9</v>
      </c>
      <c r="V396" s="35"/>
      <c r="W396" s="3">
        <v>9</v>
      </c>
      <c r="X396" s="30"/>
      <c r="Y396" s="3">
        <v>9</v>
      </c>
      <c r="Z396" s="30"/>
      <c r="AA396" s="3">
        <v>9</v>
      </c>
      <c r="AC396" s="3">
        <v>9</v>
      </c>
      <c r="AE396" s="3">
        <v>9</v>
      </c>
      <c r="AG396" s="3">
        <v>9</v>
      </c>
      <c r="AI396" s="3">
        <v>9</v>
      </c>
      <c r="AK396" s="3">
        <v>9</v>
      </c>
      <c r="AL396" s="26">
        <v>0.32075981027667971</v>
      </c>
      <c r="AM396" s="3">
        <v>2</v>
      </c>
      <c r="AO396" s="3">
        <v>9</v>
      </c>
    </row>
    <row r="397" spans="1:41" x14ac:dyDescent="0.25">
      <c r="A397" s="3" t="s">
        <v>59</v>
      </c>
      <c r="B397" s="3" t="s">
        <v>55</v>
      </c>
      <c r="C397" s="3" t="s">
        <v>60</v>
      </c>
      <c r="D397" s="10">
        <v>41934</v>
      </c>
      <c r="E397" s="4">
        <v>0.56736111111111109</v>
      </c>
      <c r="F397" s="10">
        <v>41939</v>
      </c>
      <c r="G397" s="5">
        <v>0.59722222222222221</v>
      </c>
      <c r="H397" s="6">
        <f t="shared" si="82"/>
        <v>33.105166666666669</v>
      </c>
      <c r="I397" s="6">
        <f t="shared" si="83"/>
        <v>-120.93333333333334</v>
      </c>
      <c r="J397" s="6">
        <f t="shared" si="84"/>
        <v>33.112833333333334</v>
      </c>
      <c r="K397" s="6">
        <f t="shared" si="85"/>
        <v>-120.94283333333334</v>
      </c>
      <c r="L397" s="3">
        <v>3</v>
      </c>
      <c r="M397" s="3">
        <v>23</v>
      </c>
      <c r="N397" s="3">
        <v>25</v>
      </c>
      <c r="O397" s="3">
        <v>25.907</v>
      </c>
      <c r="P397" s="3">
        <v>19.0974</v>
      </c>
      <c r="Q397" s="3">
        <v>2</v>
      </c>
      <c r="R397" s="13">
        <v>33.6143</v>
      </c>
      <c r="S397" s="16">
        <v>9</v>
      </c>
      <c r="T397" s="29"/>
      <c r="U397" s="3">
        <v>9</v>
      </c>
      <c r="V397" s="6"/>
      <c r="W397" s="3">
        <v>9</v>
      </c>
      <c r="X397" s="30"/>
      <c r="Y397" s="3">
        <v>9</v>
      </c>
      <c r="Z397" s="30"/>
      <c r="AA397" s="3">
        <v>9</v>
      </c>
      <c r="AB397" s="7">
        <v>0.08</v>
      </c>
      <c r="AC397" s="3">
        <v>2</v>
      </c>
      <c r="AD397" s="3">
        <v>0.02</v>
      </c>
      <c r="AE397" s="3">
        <v>2</v>
      </c>
      <c r="AF397" s="3">
        <v>0</v>
      </c>
      <c r="AG397" s="3">
        <v>2</v>
      </c>
      <c r="AH397" s="3">
        <v>0.21</v>
      </c>
      <c r="AI397" s="3">
        <v>2</v>
      </c>
      <c r="AJ397" s="3">
        <v>0.7</v>
      </c>
      <c r="AK397" s="3">
        <v>2</v>
      </c>
      <c r="AL397" s="53"/>
      <c r="AM397" s="3">
        <v>9</v>
      </c>
      <c r="AO397" s="3">
        <v>9</v>
      </c>
    </row>
    <row r="398" spans="1:41" x14ac:dyDescent="0.25">
      <c r="A398" s="3" t="s">
        <v>59</v>
      </c>
      <c r="B398" s="3" t="s">
        <v>55</v>
      </c>
      <c r="C398" s="3">
        <v>3800</v>
      </c>
      <c r="D398" s="10">
        <v>41939</v>
      </c>
      <c r="E398" s="4">
        <v>0.6694444444444444</v>
      </c>
      <c r="F398" s="10">
        <v>41939</v>
      </c>
      <c r="G398" s="5">
        <v>0.77500000000000002</v>
      </c>
      <c r="H398" s="6">
        <f t="shared" ref="H398:H405" si="86">33+2.95/60</f>
        <v>33.049166666666665</v>
      </c>
      <c r="I398" s="3">
        <f t="shared" ref="I398:I405" si="87">-120-43.5/60</f>
        <v>-120.72499999999999</v>
      </c>
      <c r="J398" s="6">
        <f t="shared" ref="J398:J405" si="88">33+4.24/60</f>
        <v>33.070666666666668</v>
      </c>
      <c r="K398" s="6">
        <f t="shared" ref="K398:K405" si="89">-120-44.87/60</f>
        <v>-120.74783333333333</v>
      </c>
      <c r="L398" s="3">
        <v>4</v>
      </c>
      <c r="M398" s="3">
        <v>1</v>
      </c>
      <c r="N398" s="3">
        <v>2300</v>
      </c>
      <c r="O398" s="3">
        <v>2297.6950000000002</v>
      </c>
      <c r="P398" s="3">
        <v>1.944</v>
      </c>
      <c r="Q398" s="3">
        <v>2</v>
      </c>
      <c r="R398" s="13">
        <v>34.637599999999999</v>
      </c>
      <c r="S398" s="16">
        <v>9</v>
      </c>
      <c r="T398" s="34"/>
      <c r="U398" s="3">
        <v>9</v>
      </c>
      <c r="V398" s="58">
        <v>2.1280000000000001</v>
      </c>
      <c r="W398" s="3">
        <v>3</v>
      </c>
      <c r="X398" s="30"/>
      <c r="Y398" s="3">
        <v>9</v>
      </c>
      <c r="Z398" s="30"/>
      <c r="AA398" s="3">
        <v>9</v>
      </c>
      <c r="AC398" s="3">
        <v>9</v>
      </c>
      <c r="AE398" s="3">
        <v>9</v>
      </c>
      <c r="AG398" s="3">
        <v>9</v>
      </c>
      <c r="AI398" s="3">
        <v>9</v>
      </c>
      <c r="AK398" s="3">
        <v>9</v>
      </c>
      <c r="AM398" s="3">
        <v>9</v>
      </c>
      <c r="AO398" s="3">
        <v>9</v>
      </c>
    </row>
    <row r="399" spans="1:41" x14ac:dyDescent="0.25">
      <c r="A399" s="3" t="s">
        <v>59</v>
      </c>
      <c r="B399" s="3" t="s">
        <v>55</v>
      </c>
      <c r="C399" s="3">
        <v>3800</v>
      </c>
      <c r="D399" s="10">
        <v>41939</v>
      </c>
      <c r="E399" s="4">
        <v>0.6694444444444444</v>
      </c>
      <c r="F399" s="10">
        <v>41939</v>
      </c>
      <c r="G399" s="5">
        <v>0.77500000000000002</v>
      </c>
      <c r="H399" s="6">
        <f t="shared" si="86"/>
        <v>33.049166666666665</v>
      </c>
      <c r="I399" s="3">
        <f t="shared" si="87"/>
        <v>-120.72499999999999</v>
      </c>
      <c r="J399" s="6">
        <f t="shared" si="88"/>
        <v>33.070666666666668</v>
      </c>
      <c r="K399" s="6">
        <f t="shared" si="89"/>
        <v>-120.74783333333333</v>
      </c>
      <c r="L399" s="3">
        <v>4</v>
      </c>
      <c r="M399" s="3">
        <v>3</v>
      </c>
      <c r="N399" s="3">
        <v>2300</v>
      </c>
      <c r="O399" s="3">
        <v>2303.9229999999998</v>
      </c>
      <c r="P399" s="3">
        <v>1.9427000000000001</v>
      </c>
      <c r="Q399" s="3">
        <v>2</v>
      </c>
      <c r="R399" s="13">
        <v>34.637700000000002</v>
      </c>
      <c r="S399" s="16">
        <v>2</v>
      </c>
      <c r="T399" s="56">
        <v>34.637</v>
      </c>
      <c r="U399" s="3">
        <v>2</v>
      </c>
      <c r="V399" s="35"/>
      <c r="W399" s="3">
        <v>9</v>
      </c>
      <c r="Y399" s="3">
        <v>9</v>
      </c>
      <c r="AA399" s="3">
        <v>9</v>
      </c>
      <c r="AC399" s="3">
        <v>9</v>
      </c>
      <c r="AE399" s="3">
        <v>9</v>
      </c>
      <c r="AG399" s="3">
        <v>9</v>
      </c>
      <c r="AI399" s="3">
        <v>9</v>
      </c>
      <c r="AK399" s="3">
        <v>9</v>
      </c>
      <c r="AM399" s="3">
        <v>9</v>
      </c>
      <c r="AO399" s="3">
        <v>9</v>
      </c>
    </row>
    <row r="400" spans="1:41" x14ac:dyDescent="0.25">
      <c r="A400" s="3" t="s">
        <v>59</v>
      </c>
      <c r="B400" s="3" t="s">
        <v>55</v>
      </c>
      <c r="C400" s="3">
        <v>3800</v>
      </c>
      <c r="D400" s="10">
        <v>41939</v>
      </c>
      <c r="E400" s="4">
        <v>0.6694444444444444</v>
      </c>
      <c r="F400" s="10">
        <v>41939</v>
      </c>
      <c r="G400" s="5">
        <v>0.77500000000000002</v>
      </c>
      <c r="H400" s="6">
        <f t="shared" si="86"/>
        <v>33.049166666666665</v>
      </c>
      <c r="I400" s="3">
        <f t="shared" si="87"/>
        <v>-120.72499999999999</v>
      </c>
      <c r="J400" s="6">
        <f t="shared" si="88"/>
        <v>33.070666666666668</v>
      </c>
      <c r="K400" s="6">
        <f t="shared" si="89"/>
        <v>-120.74783333333333</v>
      </c>
      <c r="L400" s="3">
        <v>4</v>
      </c>
      <c r="M400" s="3">
        <v>7</v>
      </c>
      <c r="N400" s="3">
        <v>1760</v>
      </c>
      <c r="O400" s="3">
        <v>1759.652</v>
      </c>
      <c r="P400" s="3">
        <v>2.5287000000000002</v>
      </c>
      <c r="Q400" s="3">
        <v>2</v>
      </c>
      <c r="R400" s="13">
        <v>34.583100000000002</v>
      </c>
      <c r="S400" s="16">
        <v>9</v>
      </c>
      <c r="T400" s="38"/>
      <c r="U400" s="3">
        <v>9</v>
      </c>
      <c r="V400" s="58">
        <v>1.39</v>
      </c>
      <c r="W400" s="3">
        <v>3</v>
      </c>
      <c r="Y400" s="3">
        <v>9</v>
      </c>
      <c r="AA400" s="3">
        <v>9</v>
      </c>
      <c r="AC400" s="3">
        <v>9</v>
      </c>
      <c r="AE400" s="3">
        <v>9</v>
      </c>
      <c r="AG400" s="3">
        <v>9</v>
      </c>
      <c r="AI400" s="3">
        <v>9</v>
      </c>
      <c r="AK400" s="3">
        <v>9</v>
      </c>
      <c r="AM400" s="3">
        <v>9</v>
      </c>
      <c r="AO400" s="3">
        <v>9</v>
      </c>
    </row>
    <row r="401" spans="1:41" x14ac:dyDescent="0.25">
      <c r="A401" s="3" t="s">
        <v>59</v>
      </c>
      <c r="B401" s="3" t="s">
        <v>55</v>
      </c>
      <c r="C401" s="3">
        <v>3800</v>
      </c>
      <c r="D401" s="10">
        <v>41939</v>
      </c>
      <c r="E401" s="4">
        <v>0.6694444444444444</v>
      </c>
      <c r="F401" s="10">
        <v>41939</v>
      </c>
      <c r="G401" s="5">
        <v>0.77500000000000002</v>
      </c>
      <c r="H401" s="6">
        <f t="shared" si="86"/>
        <v>33.049166666666665</v>
      </c>
      <c r="I401" s="3">
        <f t="shared" si="87"/>
        <v>-120.72499999999999</v>
      </c>
      <c r="J401" s="6">
        <f t="shared" si="88"/>
        <v>33.070666666666668</v>
      </c>
      <c r="K401" s="6">
        <f t="shared" si="89"/>
        <v>-120.74783333333333</v>
      </c>
      <c r="L401" s="3">
        <v>4</v>
      </c>
      <c r="M401" s="3">
        <v>9</v>
      </c>
      <c r="N401" s="3">
        <v>1760</v>
      </c>
      <c r="O401" s="3">
        <v>1762.2190000000001</v>
      </c>
      <c r="P401" s="3">
        <v>2.524</v>
      </c>
      <c r="Q401" s="3">
        <v>2</v>
      </c>
      <c r="R401" s="13">
        <v>34.583599999999997</v>
      </c>
      <c r="S401" s="16">
        <v>2</v>
      </c>
      <c r="T401" s="56">
        <v>34.584600000000002</v>
      </c>
      <c r="U401" s="3">
        <v>2</v>
      </c>
      <c r="V401" s="35"/>
      <c r="W401" s="3">
        <v>9</v>
      </c>
      <c r="Y401" s="3">
        <v>9</v>
      </c>
      <c r="AA401" s="3">
        <v>9</v>
      </c>
      <c r="AC401" s="3">
        <v>9</v>
      </c>
      <c r="AE401" s="3">
        <v>9</v>
      </c>
      <c r="AG401" s="3">
        <v>9</v>
      </c>
      <c r="AI401" s="3">
        <v>9</v>
      </c>
      <c r="AK401" s="3">
        <v>9</v>
      </c>
      <c r="AM401" s="3">
        <v>9</v>
      </c>
      <c r="AO401" s="3">
        <v>9</v>
      </c>
    </row>
    <row r="402" spans="1:41" x14ac:dyDescent="0.25">
      <c r="A402" s="3" t="s">
        <v>59</v>
      </c>
      <c r="B402" s="3" t="s">
        <v>55</v>
      </c>
      <c r="C402" s="3">
        <v>3800</v>
      </c>
      <c r="D402" s="10">
        <v>41939</v>
      </c>
      <c r="E402" s="4">
        <v>0.6694444444444444</v>
      </c>
      <c r="F402" s="10">
        <v>41939</v>
      </c>
      <c r="G402" s="5">
        <v>0.77500000000000002</v>
      </c>
      <c r="H402" s="6">
        <f t="shared" si="86"/>
        <v>33.049166666666665</v>
      </c>
      <c r="I402" s="3">
        <f t="shared" si="87"/>
        <v>-120.72499999999999</v>
      </c>
      <c r="J402" s="6">
        <f t="shared" si="88"/>
        <v>33.070666666666668</v>
      </c>
      <c r="K402" s="6">
        <f t="shared" si="89"/>
        <v>-120.74783333333333</v>
      </c>
      <c r="L402" s="3">
        <v>4</v>
      </c>
      <c r="M402" s="3">
        <v>13</v>
      </c>
      <c r="N402" s="3">
        <v>1210</v>
      </c>
      <c r="O402" s="3">
        <v>1208.7139999999999</v>
      </c>
      <c r="P402" s="3">
        <v>3.4376000000000002</v>
      </c>
      <c r="Q402" s="3">
        <v>2</v>
      </c>
      <c r="R402" s="13">
        <v>34.516800000000003</v>
      </c>
      <c r="S402" s="16">
        <v>9</v>
      </c>
      <c r="T402" s="38"/>
      <c r="U402" s="3">
        <v>9</v>
      </c>
      <c r="V402" s="58">
        <v>0.80300000000000005</v>
      </c>
      <c r="W402" s="3">
        <v>3</v>
      </c>
      <c r="Y402" s="3">
        <v>9</v>
      </c>
      <c r="AA402" s="3">
        <v>9</v>
      </c>
      <c r="AC402" s="3">
        <v>9</v>
      </c>
      <c r="AE402" s="3">
        <v>9</v>
      </c>
      <c r="AG402" s="3">
        <v>9</v>
      </c>
      <c r="AI402" s="3">
        <v>9</v>
      </c>
      <c r="AK402" s="3">
        <v>9</v>
      </c>
      <c r="AM402" s="3">
        <v>9</v>
      </c>
      <c r="AO402" s="3">
        <v>9</v>
      </c>
    </row>
    <row r="403" spans="1:41" x14ac:dyDescent="0.25">
      <c r="A403" s="3" t="s">
        <v>59</v>
      </c>
      <c r="B403" s="3" t="s">
        <v>55</v>
      </c>
      <c r="C403" s="3">
        <v>3800</v>
      </c>
      <c r="D403" s="10">
        <v>41939</v>
      </c>
      <c r="E403" s="4">
        <v>0.6694444444444444</v>
      </c>
      <c r="F403" s="10">
        <v>41939</v>
      </c>
      <c r="G403" s="5">
        <v>0.77500000000000002</v>
      </c>
      <c r="H403" s="6">
        <f t="shared" si="86"/>
        <v>33.049166666666665</v>
      </c>
      <c r="I403" s="3">
        <f t="shared" si="87"/>
        <v>-120.72499999999999</v>
      </c>
      <c r="J403" s="6">
        <f t="shared" si="88"/>
        <v>33.070666666666668</v>
      </c>
      <c r="K403" s="6">
        <f t="shared" si="89"/>
        <v>-120.74783333333333</v>
      </c>
      <c r="L403" s="3">
        <v>4</v>
      </c>
      <c r="M403" s="3">
        <v>15</v>
      </c>
      <c r="N403" s="3">
        <v>1210</v>
      </c>
      <c r="O403" s="3">
        <v>1206.817</v>
      </c>
      <c r="P403" s="3">
        <v>3.4384000000000001</v>
      </c>
      <c r="Q403" s="3">
        <v>2</v>
      </c>
      <c r="R403" s="13">
        <v>34.516800000000003</v>
      </c>
      <c r="S403" s="16">
        <v>2</v>
      </c>
      <c r="T403" s="56">
        <v>34.516300000000001</v>
      </c>
      <c r="U403" s="3">
        <v>2</v>
      </c>
      <c r="V403" s="35"/>
      <c r="W403" s="3">
        <v>9</v>
      </c>
      <c r="Y403" s="3">
        <v>9</v>
      </c>
      <c r="AA403" s="3">
        <v>9</v>
      </c>
      <c r="AC403" s="3">
        <v>9</v>
      </c>
      <c r="AE403" s="3">
        <v>9</v>
      </c>
      <c r="AG403" s="3">
        <v>9</v>
      </c>
      <c r="AI403" s="3">
        <v>9</v>
      </c>
      <c r="AK403" s="3">
        <v>9</v>
      </c>
      <c r="AM403" s="3">
        <v>9</v>
      </c>
      <c r="AO403" s="3">
        <v>9</v>
      </c>
    </row>
    <row r="404" spans="1:41" x14ac:dyDescent="0.25">
      <c r="A404" s="3" t="s">
        <v>59</v>
      </c>
      <c r="B404" s="3" t="s">
        <v>55</v>
      </c>
      <c r="C404" s="3">
        <v>3800</v>
      </c>
      <c r="D404" s="10">
        <v>41939</v>
      </c>
      <c r="E404" s="4">
        <v>0.6694444444444444</v>
      </c>
      <c r="F404" s="10">
        <v>41939</v>
      </c>
      <c r="G404" s="5">
        <v>0.77500000000000002</v>
      </c>
      <c r="H404" s="6">
        <f t="shared" si="86"/>
        <v>33.049166666666665</v>
      </c>
      <c r="I404" s="3">
        <f t="shared" si="87"/>
        <v>-120.72499999999999</v>
      </c>
      <c r="J404" s="6">
        <f t="shared" si="88"/>
        <v>33.070666666666668</v>
      </c>
      <c r="K404" s="6">
        <f t="shared" si="89"/>
        <v>-120.74783333333333</v>
      </c>
      <c r="L404" s="3">
        <v>4</v>
      </c>
      <c r="M404" s="3">
        <v>19</v>
      </c>
      <c r="N404" s="3">
        <v>30</v>
      </c>
      <c r="O404" s="3">
        <v>30.61</v>
      </c>
      <c r="P404" s="3">
        <v>19.0976</v>
      </c>
      <c r="Q404" s="3">
        <v>2</v>
      </c>
      <c r="R404" s="13">
        <v>33.6053</v>
      </c>
      <c r="S404" s="16">
        <v>9</v>
      </c>
      <c r="T404" s="37"/>
      <c r="U404" s="3">
        <v>9</v>
      </c>
      <c r="V404" s="58">
        <v>5.359</v>
      </c>
      <c r="W404" s="3">
        <v>2</v>
      </c>
      <c r="Y404" s="3">
        <v>9</v>
      </c>
      <c r="AA404" s="3">
        <v>9</v>
      </c>
      <c r="AC404" s="3">
        <v>9</v>
      </c>
      <c r="AE404" s="3">
        <v>9</v>
      </c>
      <c r="AG404" s="3">
        <v>9</v>
      </c>
      <c r="AI404" s="3">
        <v>9</v>
      </c>
      <c r="AK404" s="3">
        <v>9</v>
      </c>
      <c r="AM404" s="3">
        <v>9</v>
      </c>
      <c r="AO404" s="3">
        <v>9</v>
      </c>
    </row>
    <row r="405" spans="1:41" x14ac:dyDescent="0.25">
      <c r="A405" s="3" t="s">
        <v>59</v>
      </c>
      <c r="B405" s="3" t="s">
        <v>55</v>
      </c>
      <c r="C405" s="3">
        <v>3800</v>
      </c>
      <c r="D405" s="10">
        <v>41939</v>
      </c>
      <c r="E405" s="4">
        <v>0.6694444444444444</v>
      </c>
      <c r="F405" s="10">
        <v>41939</v>
      </c>
      <c r="G405" s="5">
        <v>0.77500000000000002</v>
      </c>
      <c r="H405" s="6">
        <f t="shared" si="86"/>
        <v>33.049166666666665</v>
      </c>
      <c r="I405" s="3">
        <f t="shared" si="87"/>
        <v>-120.72499999999999</v>
      </c>
      <c r="J405" s="6">
        <f t="shared" si="88"/>
        <v>33.070666666666668</v>
      </c>
      <c r="K405" s="6">
        <f t="shared" si="89"/>
        <v>-120.74783333333333</v>
      </c>
      <c r="L405" s="3">
        <v>4</v>
      </c>
      <c r="M405" s="3">
        <v>21</v>
      </c>
      <c r="N405" s="3">
        <v>30</v>
      </c>
      <c r="O405" s="3">
        <v>28.225999999999999</v>
      </c>
      <c r="P405" s="3">
        <v>19.0977</v>
      </c>
      <c r="Q405" s="3">
        <v>2</v>
      </c>
      <c r="R405" s="13">
        <v>33.605400000000003</v>
      </c>
      <c r="S405" s="16">
        <v>2</v>
      </c>
      <c r="T405" s="56">
        <v>33.606900000000003</v>
      </c>
      <c r="U405" s="3">
        <v>2</v>
      </c>
      <c r="V405" s="6"/>
      <c r="W405" s="3">
        <v>9</v>
      </c>
      <c r="Y405" s="3">
        <v>9</v>
      </c>
      <c r="AA405" s="3">
        <v>9</v>
      </c>
      <c r="AC405" s="3">
        <v>9</v>
      </c>
      <c r="AE405" s="3">
        <v>9</v>
      </c>
      <c r="AG405" s="3">
        <v>9</v>
      </c>
      <c r="AI405" s="3">
        <v>9</v>
      </c>
      <c r="AK405" s="3">
        <v>9</v>
      </c>
      <c r="AM405" s="3">
        <v>9</v>
      </c>
      <c r="AO405" s="3">
        <v>9</v>
      </c>
    </row>
    <row r="406" spans="1:41" x14ac:dyDescent="0.25">
      <c r="A406" s="3" t="s">
        <v>61</v>
      </c>
      <c r="B406" s="3" t="s">
        <v>47</v>
      </c>
      <c r="C406" s="3">
        <v>1210</v>
      </c>
      <c r="D406" s="10">
        <v>42120</v>
      </c>
      <c r="E406" s="4">
        <v>0.97499999999999998</v>
      </c>
      <c r="F406" s="10">
        <v>42121</v>
      </c>
      <c r="G406" s="4">
        <v>4.7916666666666663E-2</v>
      </c>
      <c r="H406" s="6">
        <v>33.199800000000003</v>
      </c>
      <c r="I406" s="6">
        <v>-118.416</v>
      </c>
      <c r="J406" s="6">
        <v>33.206699999999998</v>
      </c>
      <c r="K406" s="6">
        <v>-118.4145</v>
      </c>
      <c r="L406" s="3">
        <v>1</v>
      </c>
      <c r="M406" s="3">
        <v>3</v>
      </c>
      <c r="N406" s="8">
        <v>1010</v>
      </c>
      <c r="O406" s="8">
        <v>1005.505</v>
      </c>
      <c r="P406" s="3">
        <v>4.2545000000000002</v>
      </c>
      <c r="Q406" s="3">
        <v>2</v>
      </c>
      <c r="R406" s="13">
        <v>34.471200000000003</v>
      </c>
      <c r="S406" s="16">
        <v>2</v>
      </c>
      <c r="T406" s="60">
        <v>34.469299999999997</v>
      </c>
      <c r="U406" s="18">
        <v>2</v>
      </c>
      <c r="W406" s="3">
        <v>9</v>
      </c>
      <c r="X406" s="21"/>
      <c r="Y406" s="20">
        <v>9</v>
      </c>
      <c r="Z406" s="21"/>
      <c r="AA406" s="20">
        <v>9</v>
      </c>
      <c r="AB406" s="21"/>
      <c r="AC406" s="20">
        <v>9</v>
      </c>
      <c r="AD406" s="21"/>
      <c r="AE406" s="20">
        <v>9</v>
      </c>
      <c r="AF406" s="21"/>
      <c r="AG406" s="20">
        <v>9</v>
      </c>
      <c r="AH406" s="21"/>
      <c r="AI406" s="20">
        <v>9</v>
      </c>
      <c r="AJ406" s="21"/>
      <c r="AK406" s="20">
        <v>9</v>
      </c>
      <c r="AL406" s="20"/>
      <c r="AM406" s="20">
        <v>9</v>
      </c>
      <c r="AO406" s="3">
        <v>9</v>
      </c>
    </row>
    <row r="407" spans="1:41" x14ac:dyDescent="0.25">
      <c r="A407" s="3" t="s">
        <v>61</v>
      </c>
      <c r="B407" s="3" t="s">
        <v>47</v>
      </c>
      <c r="C407" s="3">
        <v>1210</v>
      </c>
      <c r="D407" s="10">
        <v>42120</v>
      </c>
      <c r="E407" s="4">
        <v>0.97499999999999998</v>
      </c>
      <c r="F407" s="10">
        <v>42121</v>
      </c>
      <c r="G407" s="4">
        <v>4.7916666666666663E-2</v>
      </c>
      <c r="H407" s="6">
        <v>33.199800000000003</v>
      </c>
      <c r="I407" s="6">
        <v>-118.416</v>
      </c>
      <c r="J407" s="6">
        <v>33.206699999999998</v>
      </c>
      <c r="K407" s="6">
        <v>-118.4145</v>
      </c>
      <c r="L407" s="3">
        <v>1</v>
      </c>
      <c r="M407" s="3">
        <v>5</v>
      </c>
      <c r="N407" s="8">
        <v>1010</v>
      </c>
      <c r="O407" s="8">
        <v>1008.205</v>
      </c>
      <c r="P407" s="3">
        <v>4.2514000000000003</v>
      </c>
      <c r="Q407" s="3">
        <v>2</v>
      </c>
      <c r="R407" s="13">
        <v>34.471499999999999</v>
      </c>
      <c r="S407" s="16">
        <v>2</v>
      </c>
      <c r="T407" s="60">
        <v>34.470100000000002</v>
      </c>
      <c r="U407" s="18">
        <v>2</v>
      </c>
      <c r="W407" s="3">
        <v>9</v>
      </c>
      <c r="X407" s="21"/>
      <c r="Y407" s="20">
        <v>9</v>
      </c>
      <c r="Z407" s="21"/>
      <c r="AA407" s="20">
        <v>9</v>
      </c>
      <c r="AB407" s="21"/>
      <c r="AC407" s="20">
        <v>9</v>
      </c>
      <c r="AD407" s="21"/>
      <c r="AE407" s="20">
        <v>9</v>
      </c>
      <c r="AF407" s="21"/>
      <c r="AG407" s="20">
        <v>9</v>
      </c>
      <c r="AH407" s="21"/>
      <c r="AI407" s="20">
        <v>9</v>
      </c>
      <c r="AJ407" s="21"/>
      <c r="AK407" s="20">
        <v>9</v>
      </c>
      <c r="AL407" s="20"/>
      <c r="AM407" s="20">
        <v>9</v>
      </c>
      <c r="AO407" s="3">
        <v>9</v>
      </c>
    </row>
    <row r="408" spans="1:41" x14ac:dyDescent="0.25">
      <c r="A408" s="3" t="s">
        <v>61</v>
      </c>
      <c r="B408" s="3" t="s">
        <v>47</v>
      </c>
      <c r="C408" s="3">
        <v>1210</v>
      </c>
      <c r="D408" s="10">
        <v>42120</v>
      </c>
      <c r="E408" s="4">
        <v>0.97499999999999998</v>
      </c>
      <c r="F408" s="10">
        <v>42121</v>
      </c>
      <c r="G408" s="4">
        <v>4.7916666666666663E-2</v>
      </c>
      <c r="H408" s="6">
        <v>33.199800000000003</v>
      </c>
      <c r="I408" s="6">
        <v>-118.416</v>
      </c>
      <c r="J408" s="6">
        <v>33.206699999999998</v>
      </c>
      <c r="K408" s="6">
        <v>-118.4145</v>
      </c>
      <c r="L408" s="3">
        <v>1</v>
      </c>
      <c r="M408" s="3">
        <v>9</v>
      </c>
      <c r="N408" s="8">
        <v>807</v>
      </c>
      <c r="O408" s="8">
        <v>807.72299999999996</v>
      </c>
      <c r="P408" s="3">
        <v>4.8842999999999996</v>
      </c>
      <c r="Q408" s="3">
        <v>2</v>
      </c>
      <c r="R408" s="13">
        <v>34.4221</v>
      </c>
      <c r="S408" s="16">
        <v>2</v>
      </c>
      <c r="T408" s="60">
        <v>34.421399999999998</v>
      </c>
      <c r="U408" s="18">
        <v>2</v>
      </c>
      <c r="W408" s="3">
        <v>9</v>
      </c>
      <c r="X408" s="21"/>
      <c r="Y408" s="20">
        <v>9</v>
      </c>
      <c r="Z408" s="21"/>
      <c r="AA408" s="20">
        <v>9</v>
      </c>
      <c r="AB408" s="21"/>
      <c r="AC408" s="20">
        <v>9</v>
      </c>
      <c r="AD408" s="21"/>
      <c r="AE408" s="20">
        <v>9</v>
      </c>
      <c r="AF408" s="21"/>
      <c r="AG408" s="20">
        <v>9</v>
      </c>
      <c r="AH408" s="21"/>
      <c r="AI408" s="20">
        <v>9</v>
      </c>
      <c r="AJ408" s="21"/>
      <c r="AK408" s="20">
        <v>9</v>
      </c>
      <c r="AL408" s="20"/>
      <c r="AM408" s="20">
        <v>9</v>
      </c>
      <c r="AO408" s="3">
        <v>9</v>
      </c>
    </row>
    <row r="409" spans="1:41" x14ac:dyDescent="0.25">
      <c r="A409" s="3" t="s">
        <v>61</v>
      </c>
      <c r="B409" s="3" t="s">
        <v>47</v>
      </c>
      <c r="C409" s="3">
        <v>1210</v>
      </c>
      <c r="D409" s="10">
        <v>42120</v>
      </c>
      <c r="E409" s="4">
        <v>0.97499999999999998</v>
      </c>
      <c r="F409" s="10">
        <v>42121</v>
      </c>
      <c r="G409" s="4">
        <v>4.7916666666666663E-2</v>
      </c>
      <c r="H409" s="6">
        <v>33.199800000000003</v>
      </c>
      <c r="I409" s="6">
        <v>-118.416</v>
      </c>
      <c r="J409" s="6">
        <v>33.206699999999998</v>
      </c>
      <c r="K409" s="6">
        <v>-118.4145</v>
      </c>
      <c r="L409" s="3">
        <v>1</v>
      </c>
      <c r="M409" s="3">
        <v>11</v>
      </c>
      <c r="N409" s="8">
        <v>807</v>
      </c>
      <c r="O409" s="8">
        <v>806.83</v>
      </c>
      <c r="P409" s="3">
        <v>4.8920000000000003</v>
      </c>
      <c r="Q409" s="3">
        <v>2</v>
      </c>
      <c r="R409" s="13">
        <v>34.421300000000002</v>
      </c>
      <c r="S409" s="16">
        <v>2</v>
      </c>
      <c r="T409" s="60">
        <v>34.418300000000002</v>
      </c>
      <c r="U409" s="18">
        <v>2</v>
      </c>
      <c r="W409" s="3">
        <v>9</v>
      </c>
      <c r="X409" s="21"/>
      <c r="Y409" s="20">
        <v>9</v>
      </c>
      <c r="Z409" s="21"/>
      <c r="AA409" s="20">
        <v>9</v>
      </c>
      <c r="AB409" s="21"/>
      <c r="AC409" s="20">
        <v>9</v>
      </c>
      <c r="AD409" s="21"/>
      <c r="AE409" s="20">
        <v>9</v>
      </c>
      <c r="AF409" s="21"/>
      <c r="AG409" s="20">
        <v>9</v>
      </c>
      <c r="AH409" s="21"/>
      <c r="AI409" s="20">
        <v>9</v>
      </c>
      <c r="AJ409" s="21"/>
      <c r="AK409" s="20">
        <v>9</v>
      </c>
      <c r="AL409" s="20"/>
      <c r="AM409" s="20">
        <v>9</v>
      </c>
      <c r="AO409" s="3">
        <v>9</v>
      </c>
    </row>
    <row r="410" spans="1:41" x14ac:dyDescent="0.25">
      <c r="A410" s="3" t="s">
        <v>61</v>
      </c>
      <c r="B410" s="3" t="s">
        <v>47</v>
      </c>
      <c r="C410" s="3">
        <v>1210</v>
      </c>
      <c r="D410" s="10">
        <v>42120</v>
      </c>
      <c r="E410" s="4">
        <v>0.97499999999999998</v>
      </c>
      <c r="F410" s="10">
        <v>42121</v>
      </c>
      <c r="G410" s="4">
        <v>4.7916666666666663E-2</v>
      </c>
      <c r="H410" s="6">
        <v>33.199800000000003</v>
      </c>
      <c r="I410" s="6">
        <v>-118.416</v>
      </c>
      <c r="J410" s="6">
        <v>33.206699999999998</v>
      </c>
      <c r="K410" s="6">
        <v>-118.4145</v>
      </c>
      <c r="L410" s="3">
        <v>1</v>
      </c>
      <c r="M410" s="3">
        <v>15</v>
      </c>
      <c r="N410" s="8">
        <v>606</v>
      </c>
      <c r="O410" s="8">
        <v>606.58699999999999</v>
      </c>
      <c r="P410" s="3">
        <v>5.7450000000000001</v>
      </c>
      <c r="Q410" s="3">
        <v>2</v>
      </c>
      <c r="R410" s="13">
        <v>34.358400000000003</v>
      </c>
      <c r="S410" s="16">
        <v>2</v>
      </c>
      <c r="T410" s="60">
        <v>34.3566</v>
      </c>
      <c r="U410" s="18">
        <v>2</v>
      </c>
      <c r="W410" s="3">
        <v>9</v>
      </c>
      <c r="X410" s="21"/>
      <c r="Y410" s="20">
        <v>9</v>
      </c>
      <c r="Z410" s="21"/>
      <c r="AA410" s="20">
        <v>9</v>
      </c>
      <c r="AB410" s="21"/>
      <c r="AC410" s="20">
        <v>9</v>
      </c>
      <c r="AD410" s="21"/>
      <c r="AE410" s="20">
        <v>9</v>
      </c>
      <c r="AF410" s="21"/>
      <c r="AG410" s="20">
        <v>9</v>
      </c>
      <c r="AH410" s="21"/>
      <c r="AI410" s="20">
        <v>9</v>
      </c>
      <c r="AJ410" s="21"/>
      <c r="AK410" s="20">
        <v>9</v>
      </c>
      <c r="AL410" s="20"/>
      <c r="AM410" s="20">
        <v>9</v>
      </c>
      <c r="AO410" s="3">
        <v>9</v>
      </c>
    </row>
    <row r="411" spans="1:41" x14ac:dyDescent="0.25">
      <c r="A411" s="3" t="s">
        <v>61</v>
      </c>
      <c r="B411" s="3" t="s">
        <v>47</v>
      </c>
      <c r="C411" s="3">
        <v>1210</v>
      </c>
      <c r="D411" s="10">
        <v>42120</v>
      </c>
      <c r="E411" s="4">
        <v>0.97499999999999998</v>
      </c>
      <c r="F411" s="10">
        <v>42121</v>
      </c>
      <c r="G411" s="4">
        <v>4.7916666666666663E-2</v>
      </c>
      <c r="H411" s="6">
        <v>33.199800000000003</v>
      </c>
      <c r="I411" s="6">
        <v>-118.416</v>
      </c>
      <c r="J411" s="6">
        <v>33.206699999999998</v>
      </c>
      <c r="K411" s="6">
        <v>-118.4145</v>
      </c>
      <c r="L411" s="3">
        <v>1</v>
      </c>
      <c r="M411" s="3">
        <v>17</v>
      </c>
      <c r="N411" s="8">
        <v>606</v>
      </c>
      <c r="O411" s="8">
        <v>606.25900000000001</v>
      </c>
      <c r="P411" s="3">
        <v>5.7423999999999999</v>
      </c>
      <c r="Q411" s="3">
        <v>2</v>
      </c>
      <c r="R411" s="13">
        <v>34.358400000000003</v>
      </c>
      <c r="S411" s="16">
        <v>2</v>
      </c>
      <c r="T411" s="60">
        <v>34.356900000000003</v>
      </c>
      <c r="U411" s="18">
        <v>2</v>
      </c>
      <c r="W411" s="3">
        <v>9</v>
      </c>
      <c r="X411" s="21"/>
      <c r="Y411" s="20">
        <v>9</v>
      </c>
      <c r="Z411" s="21"/>
      <c r="AA411" s="20">
        <v>9</v>
      </c>
      <c r="AB411" s="21"/>
      <c r="AC411" s="20">
        <v>9</v>
      </c>
      <c r="AD411" s="21"/>
      <c r="AE411" s="20">
        <v>9</v>
      </c>
      <c r="AF411" s="21"/>
      <c r="AG411" s="20">
        <v>9</v>
      </c>
      <c r="AH411" s="21"/>
      <c r="AI411" s="20">
        <v>9</v>
      </c>
      <c r="AJ411" s="21"/>
      <c r="AK411" s="20">
        <v>9</v>
      </c>
      <c r="AL411" s="20"/>
      <c r="AM411" s="20">
        <v>9</v>
      </c>
      <c r="AO411" s="3">
        <v>9</v>
      </c>
    </row>
    <row r="412" spans="1:41" x14ac:dyDescent="0.25">
      <c r="A412" s="3" t="s">
        <v>61</v>
      </c>
      <c r="B412" s="3" t="s">
        <v>47</v>
      </c>
      <c r="C412" s="3">
        <v>1210</v>
      </c>
      <c r="D412" s="10">
        <v>42120</v>
      </c>
      <c r="E412" s="4">
        <v>0.97499999999999998</v>
      </c>
      <c r="F412" s="10">
        <v>42121</v>
      </c>
      <c r="G412" s="4">
        <v>4.7916666666666663E-2</v>
      </c>
      <c r="H412" s="6">
        <v>33.199800000000003</v>
      </c>
      <c r="I412" s="6">
        <v>-118.416</v>
      </c>
      <c r="J412" s="6">
        <v>33.206699999999998</v>
      </c>
      <c r="K412" s="6">
        <v>-118.4145</v>
      </c>
      <c r="L412" s="3">
        <v>1</v>
      </c>
      <c r="M412" s="3">
        <v>19</v>
      </c>
      <c r="N412" s="8">
        <v>23</v>
      </c>
      <c r="O412" s="8">
        <v>22.952000000000002</v>
      </c>
      <c r="P412" s="3">
        <v>17.377500000000001</v>
      </c>
      <c r="Q412" s="3">
        <v>2</v>
      </c>
      <c r="R412" s="13">
        <v>33.334899999999998</v>
      </c>
      <c r="S412" s="16">
        <v>9</v>
      </c>
      <c r="T412" s="17"/>
      <c r="U412" s="18">
        <v>9</v>
      </c>
      <c r="V412" s="7">
        <v>5.8399000000000001</v>
      </c>
      <c r="W412" s="3">
        <v>2</v>
      </c>
      <c r="X412" s="21"/>
      <c r="Y412" s="20">
        <v>9</v>
      </c>
      <c r="Z412" s="21"/>
      <c r="AA412" s="20">
        <v>9</v>
      </c>
      <c r="AB412" s="21"/>
      <c r="AC412" s="20">
        <v>9</v>
      </c>
      <c r="AD412" s="21"/>
      <c r="AE412" s="20">
        <v>9</v>
      </c>
      <c r="AF412" s="21"/>
      <c r="AG412" s="20">
        <v>9</v>
      </c>
      <c r="AH412" s="21"/>
      <c r="AI412" s="20">
        <v>9</v>
      </c>
      <c r="AJ412" s="21"/>
      <c r="AK412" s="20">
        <v>9</v>
      </c>
      <c r="AL412" s="20"/>
      <c r="AM412" s="20">
        <v>9</v>
      </c>
      <c r="AO412" s="3">
        <v>9</v>
      </c>
    </row>
    <row r="413" spans="1:41" x14ac:dyDescent="0.25">
      <c r="A413" s="3" t="s">
        <v>61</v>
      </c>
      <c r="B413" s="3" t="s">
        <v>47</v>
      </c>
      <c r="C413" s="3">
        <v>1210</v>
      </c>
      <c r="D413" s="10">
        <v>42120</v>
      </c>
      <c r="E413" s="4">
        <v>0.97499999999999998</v>
      </c>
      <c r="F413" s="10">
        <v>42121</v>
      </c>
      <c r="G413" s="4">
        <v>4.7916666666666663E-2</v>
      </c>
      <c r="H413" s="6">
        <v>33.199800000000003</v>
      </c>
      <c r="I413" s="6">
        <v>-118.416</v>
      </c>
      <c r="J413" s="6">
        <v>33.206699999999998</v>
      </c>
      <c r="K413" s="6">
        <v>-118.4145</v>
      </c>
      <c r="L413" s="3">
        <v>1</v>
      </c>
      <c r="M413" s="3">
        <v>21</v>
      </c>
      <c r="N413" s="8">
        <v>23</v>
      </c>
      <c r="O413" s="8">
        <v>23.484999999999999</v>
      </c>
      <c r="P413" s="3">
        <v>17.370699999999999</v>
      </c>
      <c r="Q413" s="3">
        <v>2</v>
      </c>
      <c r="R413" s="13">
        <v>33.334499999999998</v>
      </c>
      <c r="S413" s="16">
        <v>2</v>
      </c>
      <c r="T413" s="60">
        <v>33.334299999999999</v>
      </c>
      <c r="U413" s="18">
        <v>2</v>
      </c>
      <c r="V413" s="7" t="s">
        <v>62</v>
      </c>
      <c r="W413" s="3">
        <v>1</v>
      </c>
      <c r="X413" s="21"/>
      <c r="Y413" s="20">
        <v>9</v>
      </c>
      <c r="Z413" s="21"/>
      <c r="AA413" s="20">
        <v>9</v>
      </c>
      <c r="AB413" s="21"/>
      <c r="AC413" s="20">
        <v>9</v>
      </c>
      <c r="AD413" s="21"/>
      <c r="AE413" s="20">
        <v>9</v>
      </c>
      <c r="AF413" s="21"/>
      <c r="AG413" s="20">
        <v>9</v>
      </c>
      <c r="AH413" s="21"/>
      <c r="AI413" s="20">
        <v>9</v>
      </c>
      <c r="AJ413" s="21"/>
      <c r="AK413" s="20">
        <v>9</v>
      </c>
      <c r="AL413" s="20"/>
      <c r="AM413" s="20">
        <v>9</v>
      </c>
      <c r="AO413" s="3">
        <v>9</v>
      </c>
    </row>
    <row r="414" spans="1:41" x14ac:dyDescent="0.25">
      <c r="A414" s="3" t="s">
        <v>61</v>
      </c>
      <c r="B414" s="3" t="s">
        <v>47</v>
      </c>
      <c r="C414" s="3">
        <v>1210</v>
      </c>
      <c r="D414" s="10">
        <v>42120</v>
      </c>
      <c r="E414" s="4">
        <v>0.97499999999999998</v>
      </c>
      <c r="F414" s="10">
        <v>42121</v>
      </c>
      <c r="G414" s="4">
        <v>4.7916666666666663E-2</v>
      </c>
      <c r="H414" s="6">
        <v>33.199800000000003</v>
      </c>
      <c r="I414" s="6">
        <v>-118.416</v>
      </c>
      <c r="J414" s="6">
        <v>33.206699999999998</v>
      </c>
      <c r="K414" s="6">
        <v>-118.4145</v>
      </c>
      <c r="L414" s="3">
        <v>1</v>
      </c>
      <c r="M414" s="3">
        <v>23</v>
      </c>
      <c r="N414" s="8">
        <v>23</v>
      </c>
      <c r="O414" s="8">
        <v>23.585000000000001</v>
      </c>
      <c r="P414" s="3">
        <v>17.377199999999998</v>
      </c>
      <c r="Q414" s="3">
        <v>2</v>
      </c>
      <c r="R414" s="13">
        <v>33.3352</v>
      </c>
      <c r="S414" s="16">
        <v>2</v>
      </c>
      <c r="T414" s="60">
        <v>33.334499999999998</v>
      </c>
      <c r="U414" s="18">
        <v>2</v>
      </c>
      <c r="W414" s="3">
        <v>9</v>
      </c>
      <c r="X414" s="21"/>
      <c r="Y414" s="20">
        <v>9</v>
      </c>
      <c r="Z414" s="21"/>
      <c r="AA414" s="20">
        <v>9</v>
      </c>
      <c r="AB414" s="21"/>
      <c r="AC414" s="20">
        <v>9</v>
      </c>
      <c r="AD414" s="21"/>
      <c r="AE414" s="20">
        <v>9</v>
      </c>
      <c r="AF414" s="21"/>
      <c r="AG414" s="20">
        <v>9</v>
      </c>
      <c r="AH414" s="21"/>
      <c r="AI414" s="20">
        <v>9</v>
      </c>
      <c r="AJ414" s="21"/>
      <c r="AK414" s="20">
        <v>9</v>
      </c>
      <c r="AL414" s="20"/>
      <c r="AM414" s="20">
        <v>9</v>
      </c>
      <c r="AO414" s="3">
        <v>9</v>
      </c>
    </row>
    <row r="415" spans="1:41" x14ac:dyDescent="0.25">
      <c r="A415" s="3" t="s">
        <v>61</v>
      </c>
      <c r="B415" s="3" t="s">
        <v>47</v>
      </c>
      <c r="C415" s="3">
        <v>1340</v>
      </c>
      <c r="D415" s="10">
        <v>42121</v>
      </c>
      <c r="E415" s="4">
        <v>0.18055555555555555</v>
      </c>
      <c r="F415" s="10">
        <v>42121</v>
      </c>
      <c r="G415" s="5">
        <v>0.2388888888888889</v>
      </c>
      <c r="H415" s="6">
        <v>33.403500000000001</v>
      </c>
      <c r="I415" s="6">
        <v>-118.80629999999999</v>
      </c>
      <c r="J415" s="6">
        <v>33.402700000000003</v>
      </c>
      <c r="K415" s="6">
        <v>-118.8197</v>
      </c>
      <c r="L415" s="3">
        <v>2</v>
      </c>
      <c r="M415" s="3">
        <v>1</v>
      </c>
      <c r="N415" s="8">
        <v>73</v>
      </c>
      <c r="O415" s="8">
        <v>72.17</v>
      </c>
      <c r="P415" s="3">
        <v>10.350300000000001</v>
      </c>
      <c r="Q415" s="3">
        <v>2</v>
      </c>
      <c r="R415" s="13">
        <v>33.489699999999999</v>
      </c>
      <c r="S415" s="16">
        <v>9</v>
      </c>
      <c r="T415" s="17"/>
      <c r="U415" s="18">
        <v>9</v>
      </c>
      <c r="V415" s="7">
        <v>4.1032000000000002</v>
      </c>
      <c r="W415" s="3">
        <v>2</v>
      </c>
      <c r="X415" s="21"/>
      <c r="Y415" s="20">
        <v>9</v>
      </c>
      <c r="Z415" s="21"/>
      <c r="AA415" s="20">
        <v>9</v>
      </c>
      <c r="AB415" s="21">
        <v>16.600000000000001</v>
      </c>
      <c r="AC415" s="20">
        <v>2</v>
      </c>
      <c r="AD415" s="21">
        <v>0.04</v>
      </c>
      <c r="AE415" s="20">
        <v>2</v>
      </c>
      <c r="AF415" s="21">
        <v>7.0000000000000007E-2</v>
      </c>
      <c r="AG415" s="20">
        <v>2</v>
      </c>
      <c r="AH415" s="21">
        <v>1.43</v>
      </c>
      <c r="AI415" s="20">
        <v>2</v>
      </c>
      <c r="AJ415" s="21">
        <v>16.5</v>
      </c>
      <c r="AK415" s="20">
        <v>2</v>
      </c>
      <c r="AL415" s="28"/>
      <c r="AM415" s="20">
        <v>9</v>
      </c>
      <c r="AO415" s="3">
        <v>9</v>
      </c>
    </row>
    <row r="416" spans="1:41" x14ac:dyDescent="0.25">
      <c r="A416" s="3" t="s">
        <v>61</v>
      </c>
      <c r="B416" s="3" t="s">
        <v>47</v>
      </c>
      <c r="C416" s="3">
        <v>1340</v>
      </c>
      <c r="D416" s="10">
        <v>42121</v>
      </c>
      <c r="E416" s="4">
        <v>0.18055555555555555</v>
      </c>
      <c r="F416" s="10">
        <v>42121</v>
      </c>
      <c r="G416" s="5">
        <v>0.2388888888888889</v>
      </c>
      <c r="H416" s="6">
        <v>33.403500000000001</v>
      </c>
      <c r="I416" s="6">
        <v>-118.80629999999999</v>
      </c>
      <c r="J416" s="6">
        <v>33.402700000000003</v>
      </c>
      <c r="K416" s="6">
        <v>-118.8197</v>
      </c>
      <c r="L416" s="3">
        <v>2</v>
      </c>
      <c r="M416" s="3">
        <v>3</v>
      </c>
      <c r="N416" s="8">
        <v>73</v>
      </c>
      <c r="O416" s="8">
        <v>71.614999999999995</v>
      </c>
      <c r="P416" s="3">
        <v>10.348000000000001</v>
      </c>
      <c r="Q416" s="3">
        <v>2</v>
      </c>
      <c r="R416" s="13">
        <v>33.489699999999999</v>
      </c>
      <c r="S416" s="16">
        <v>9</v>
      </c>
      <c r="T416" s="55"/>
      <c r="U416" s="18">
        <v>2</v>
      </c>
      <c r="W416" s="3">
        <v>9</v>
      </c>
      <c r="X416" s="24">
        <v>2124.542192009651</v>
      </c>
      <c r="Y416" s="18">
        <v>2</v>
      </c>
      <c r="Z416" s="24">
        <v>2225.94</v>
      </c>
      <c r="AA416" s="20">
        <v>2</v>
      </c>
      <c r="AB416" s="21">
        <v>16.77</v>
      </c>
      <c r="AC416" s="20">
        <v>2</v>
      </c>
      <c r="AD416" s="21">
        <v>0.03</v>
      </c>
      <c r="AE416" s="20">
        <v>2</v>
      </c>
      <c r="AF416" s="21">
        <v>0.03</v>
      </c>
      <c r="AG416" s="20">
        <v>2</v>
      </c>
      <c r="AH416" s="21">
        <v>1.42</v>
      </c>
      <c r="AI416" s="20">
        <v>2</v>
      </c>
      <c r="AJ416" s="21">
        <v>16.5</v>
      </c>
      <c r="AK416" s="20">
        <v>2</v>
      </c>
      <c r="AL416" s="26">
        <v>0.14055175494071145</v>
      </c>
      <c r="AM416" s="20">
        <v>2</v>
      </c>
      <c r="AO416" s="3">
        <v>9</v>
      </c>
    </row>
    <row r="417" spans="1:41" x14ac:dyDescent="0.25">
      <c r="A417" s="3" t="s">
        <v>61</v>
      </c>
      <c r="B417" s="3" t="s">
        <v>47</v>
      </c>
      <c r="C417" s="3">
        <v>1340</v>
      </c>
      <c r="D417" s="10">
        <v>42121</v>
      </c>
      <c r="E417" s="4">
        <v>0.18055555555555555</v>
      </c>
      <c r="F417" s="10">
        <v>42121</v>
      </c>
      <c r="G417" s="5">
        <v>0.2388888888888889</v>
      </c>
      <c r="H417" s="6">
        <v>33.403500000000001</v>
      </c>
      <c r="I417" s="6">
        <v>-118.80629999999999</v>
      </c>
      <c r="J417" s="6">
        <v>33.402700000000003</v>
      </c>
      <c r="K417" s="6">
        <v>-118.8197</v>
      </c>
      <c r="L417" s="3">
        <v>2</v>
      </c>
      <c r="M417" s="3">
        <v>5</v>
      </c>
      <c r="N417" s="8">
        <v>73</v>
      </c>
      <c r="O417" s="8">
        <v>72.356999999999999</v>
      </c>
      <c r="P417" s="3">
        <v>10.3446</v>
      </c>
      <c r="Q417" s="3">
        <v>2</v>
      </c>
      <c r="R417" s="13">
        <v>33.490299999999998</v>
      </c>
      <c r="S417" s="16">
        <v>9</v>
      </c>
      <c r="T417" s="55"/>
      <c r="U417" s="18">
        <v>2</v>
      </c>
      <c r="W417" s="3">
        <v>9</v>
      </c>
      <c r="X417" s="24">
        <v>2123.2562249307516</v>
      </c>
      <c r="Y417" s="18">
        <v>2</v>
      </c>
      <c r="Z417" s="24">
        <v>2226.42</v>
      </c>
      <c r="AA417" s="20">
        <v>2</v>
      </c>
      <c r="AB417" s="21"/>
      <c r="AC417" s="20">
        <v>9</v>
      </c>
      <c r="AD417" s="21"/>
      <c r="AE417" s="20">
        <v>9</v>
      </c>
      <c r="AF417" s="21"/>
      <c r="AG417" s="20">
        <v>9</v>
      </c>
      <c r="AH417" s="21"/>
      <c r="AI417" s="20">
        <v>9</v>
      </c>
      <c r="AJ417" s="21"/>
      <c r="AK417" s="20">
        <v>9</v>
      </c>
      <c r="AL417" s="28"/>
      <c r="AM417" s="20">
        <v>9</v>
      </c>
      <c r="AO417" s="3">
        <v>9</v>
      </c>
    </row>
    <row r="418" spans="1:41" x14ac:dyDescent="0.25">
      <c r="A418" s="3" t="s">
        <v>61</v>
      </c>
      <c r="B418" s="3" t="s">
        <v>47</v>
      </c>
      <c r="C418" s="3">
        <v>1340</v>
      </c>
      <c r="D418" s="10">
        <v>42121</v>
      </c>
      <c r="E418" s="4">
        <v>0.18055555555555555</v>
      </c>
      <c r="F418" s="10">
        <v>42121</v>
      </c>
      <c r="G418" s="5">
        <v>0.2388888888888889</v>
      </c>
      <c r="H418" s="6">
        <v>33.403500000000001</v>
      </c>
      <c r="I418" s="6">
        <v>-118.80629999999999</v>
      </c>
      <c r="J418" s="6">
        <v>33.402700000000003</v>
      </c>
      <c r="K418" s="6">
        <v>-118.8197</v>
      </c>
      <c r="L418" s="3">
        <v>2</v>
      </c>
      <c r="M418" s="3">
        <v>7</v>
      </c>
      <c r="N418" s="8">
        <v>50</v>
      </c>
      <c r="O418" s="8">
        <v>50.58</v>
      </c>
      <c r="P418" s="3">
        <v>11.5825</v>
      </c>
      <c r="Q418" s="3">
        <v>2</v>
      </c>
      <c r="R418" s="13">
        <v>33.323099999999997</v>
      </c>
      <c r="S418" s="16">
        <v>9</v>
      </c>
      <c r="T418" s="17"/>
      <c r="U418" s="18">
        <v>9</v>
      </c>
      <c r="V418" s="7">
        <v>4.7686000000000002</v>
      </c>
      <c r="W418" s="3">
        <v>2</v>
      </c>
      <c r="X418" s="19"/>
      <c r="Y418" s="18">
        <v>9</v>
      </c>
      <c r="Z418" s="19"/>
      <c r="AA418" s="20">
        <v>9</v>
      </c>
      <c r="AB418" s="21">
        <v>10.82</v>
      </c>
      <c r="AC418" s="20">
        <v>2</v>
      </c>
      <c r="AD418" s="21">
        <v>0.17</v>
      </c>
      <c r="AE418" s="20">
        <v>2</v>
      </c>
      <c r="AF418" s="21">
        <v>0.13</v>
      </c>
      <c r="AG418" s="20">
        <v>2</v>
      </c>
      <c r="AH418" s="21">
        <v>1.1000000000000001</v>
      </c>
      <c r="AI418" s="20">
        <v>2</v>
      </c>
      <c r="AJ418" s="21">
        <v>10.3</v>
      </c>
      <c r="AK418" s="20">
        <v>2</v>
      </c>
      <c r="AL418" s="28"/>
      <c r="AM418" s="20">
        <v>9</v>
      </c>
      <c r="AO418" s="3">
        <v>9</v>
      </c>
    </row>
    <row r="419" spans="1:41" x14ac:dyDescent="0.25">
      <c r="A419" s="3" t="s">
        <v>61</v>
      </c>
      <c r="B419" s="3" t="s">
        <v>47</v>
      </c>
      <c r="C419" s="3">
        <v>1340</v>
      </c>
      <c r="D419" s="10">
        <v>42121</v>
      </c>
      <c r="E419" s="4">
        <v>0.18055555555555555</v>
      </c>
      <c r="F419" s="10">
        <v>42121</v>
      </c>
      <c r="G419" s="5">
        <v>0.2388888888888889</v>
      </c>
      <c r="H419" s="6">
        <v>33.403500000000001</v>
      </c>
      <c r="I419" s="6">
        <v>-118.80629999999999</v>
      </c>
      <c r="J419" s="6">
        <v>33.402700000000003</v>
      </c>
      <c r="K419" s="6">
        <v>-118.8197</v>
      </c>
      <c r="L419" s="3">
        <v>2</v>
      </c>
      <c r="M419" s="3">
        <v>9</v>
      </c>
      <c r="N419" s="8">
        <v>50</v>
      </c>
      <c r="O419" s="8">
        <v>50.100999999999999</v>
      </c>
      <c r="P419" s="3">
        <v>11.610200000000001</v>
      </c>
      <c r="Q419" s="3">
        <v>2</v>
      </c>
      <c r="R419" s="13">
        <v>33.320700000000002</v>
      </c>
      <c r="S419" s="16">
        <v>9</v>
      </c>
      <c r="T419" s="55"/>
      <c r="U419" s="18">
        <v>2</v>
      </c>
      <c r="W419" s="3">
        <v>9</v>
      </c>
      <c r="X419" s="24">
        <v>2085.3289365883688</v>
      </c>
      <c r="Y419" s="18">
        <v>2</v>
      </c>
      <c r="Z419" s="24">
        <v>2218.85</v>
      </c>
      <c r="AA419" s="20">
        <v>2</v>
      </c>
      <c r="AB419" s="21"/>
      <c r="AC419" s="20">
        <v>9</v>
      </c>
      <c r="AD419" s="21"/>
      <c r="AE419" s="20">
        <v>9</v>
      </c>
      <c r="AF419" s="21"/>
      <c r="AG419" s="20">
        <v>9</v>
      </c>
      <c r="AH419" s="21"/>
      <c r="AI419" s="20">
        <v>9</v>
      </c>
      <c r="AJ419" s="21"/>
      <c r="AK419" s="20">
        <v>9</v>
      </c>
      <c r="AL419" s="26">
        <v>0.79128245859808877</v>
      </c>
      <c r="AM419" s="20">
        <v>2</v>
      </c>
      <c r="AO419" s="3">
        <v>9</v>
      </c>
    </row>
    <row r="420" spans="1:41" x14ac:dyDescent="0.25">
      <c r="A420" s="3" t="s">
        <v>61</v>
      </c>
      <c r="B420" s="3" t="s">
        <v>47</v>
      </c>
      <c r="C420" s="3">
        <v>1340</v>
      </c>
      <c r="D420" s="10">
        <v>42121</v>
      </c>
      <c r="E420" s="4">
        <v>0.18055555555555555</v>
      </c>
      <c r="F420" s="10">
        <v>42121</v>
      </c>
      <c r="G420" s="5">
        <v>0.2388888888888889</v>
      </c>
      <c r="H420" s="6">
        <v>33.403500000000001</v>
      </c>
      <c r="I420" s="6">
        <v>-118.80629999999999</v>
      </c>
      <c r="J420" s="6">
        <v>33.402700000000003</v>
      </c>
      <c r="K420" s="6">
        <v>-118.8197</v>
      </c>
      <c r="L420" s="3">
        <v>2</v>
      </c>
      <c r="M420" s="3">
        <v>11</v>
      </c>
      <c r="N420" s="8">
        <v>43</v>
      </c>
      <c r="O420" s="8">
        <v>42.183</v>
      </c>
      <c r="P420" s="3">
        <v>12.430400000000001</v>
      </c>
      <c r="Q420" s="3">
        <v>2</v>
      </c>
      <c r="R420" s="13">
        <v>33.265999999999998</v>
      </c>
      <c r="S420" s="16">
        <v>9</v>
      </c>
      <c r="T420" s="17"/>
      <c r="U420" s="18">
        <v>9</v>
      </c>
      <c r="W420" s="3">
        <v>9</v>
      </c>
      <c r="X420" s="19"/>
      <c r="Y420" s="18">
        <v>9</v>
      </c>
      <c r="Z420" s="19"/>
      <c r="AA420" s="20">
        <v>9</v>
      </c>
      <c r="AB420" s="21"/>
      <c r="AC420" s="20">
        <v>9</v>
      </c>
      <c r="AD420" s="21"/>
      <c r="AE420" s="20">
        <v>9</v>
      </c>
      <c r="AF420" s="21"/>
      <c r="AG420" s="20">
        <v>9</v>
      </c>
      <c r="AH420" s="21"/>
      <c r="AI420" s="20">
        <v>9</v>
      </c>
      <c r="AJ420" s="21"/>
      <c r="AK420" s="20">
        <v>9</v>
      </c>
      <c r="AL420" s="26">
        <v>2.2740958102766795</v>
      </c>
      <c r="AM420" s="20">
        <v>2</v>
      </c>
      <c r="AO420" s="3">
        <v>9</v>
      </c>
    </row>
    <row r="421" spans="1:41" x14ac:dyDescent="0.25">
      <c r="A421" s="3" t="s">
        <v>61</v>
      </c>
      <c r="B421" s="3" t="s">
        <v>47</v>
      </c>
      <c r="C421" s="3">
        <v>1340</v>
      </c>
      <c r="D421" s="10">
        <v>42121</v>
      </c>
      <c r="E421" s="4">
        <v>0.18055555555555555</v>
      </c>
      <c r="F421" s="10">
        <v>42121</v>
      </c>
      <c r="G421" s="5">
        <v>0.2388888888888889</v>
      </c>
      <c r="H421" s="6">
        <v>33.403500000000001</v>
      </c>
      <c r="I421" s="6">
        <v>-118.80629999999999</v>
      </c>
      <c r="J421" s="6">
        <v>33.402700000000003</v>
      </c>
      <c r="K421" s="6">
        <v>-118.8197</v>
      </c>
      <c r="L421" s="3">
        <v>2</v>
      </c>
      <c r="M421" s="3">
        <v>13</v>
      </c>
      <c r="N421" s="8">
        <v>37</v>
      </c>
      <c r="O421" s="8">
        <v>37.24</v>
      </c>
      <c r="P421" s="3">
        <v>14.7105</v>
      </c>
      <c r="Q421" s="3">
        <v>2</v>
      </c>
      <c r="R421" s="13">
        <v>33.253399999999999</v>
      </c>
      <c r="S421" s="16">
        <v>9</v>
      </c>
      <c r="T421" s="17"/>
      <c r="U421" s="18">
        <v>9</v>
      </c>
      <c r="W421" s="3">
        <v>9</v>
      </c>
      <c r="X421" s="19"/>
      <c r="Y421" s="18">
        <v>9</v>
      </c>
      <c r="Z421" s="19"/>
      <c r="AA421" s="20">
        <v>9</v>
      </c>
      <c r="AB421" s="21"/>
      <c r="AC421" s="20">
        <v>9</v>
      </c>
      <c r="AD421" s="21"/>
      <c r="AE421" s="20">
        <v>9</v>
      </c>
      <c r="AF421" s="21"/>
      <c r="AG421" s="20">
        <v>9</v>
      </c>
      <c r="AH421" s="21"/>
      <c r="AI421" s="20">
        <v>9</v>
      </c>
      <c r="AJ421" s="21"/>
      <c r="AK421" s="20">
        <v>9</v>
      </c>
      <c r="AL421" s="26">
        <v>0.82293375694201243</v>
      </c>
      <c r="AM421" s="20">
        <v>2</v>
      </c>
      <c r="AO421" s="3">
        <v>9</v>
      </c>
    </row>
    <row r="422" spans="1:41" x14ac:dyDescent="0.25">
      <c r="A422" s="3" t="s">
        <v>61</v>
      </c>
      <c r="B422" s="3" t="s">
        <v>47</v>
      </c>
      <c r="C422" s="3">
        <v>1340</v>
      </c>
      <c r="D422" s="10">
        <v>42121</v>
      </c>
      <c r="E422" s="4">
        <v>0.18055555555555555</v>
      </c>
      <c r="F422" s="10">
        <v>42121</v>
      </c>
      <c r="G422" s="5">
        <v>0.2388888888888889</v>
      </c>
      <c r="H422" s="6">
        <v>33.403500000000001</v>
      </c>
      <c r="I422" s="6">
        <v>-118.80629999999999</v>
      </c>
      <c r="J422" s="6">
        <v>33.402700000000003</v>
      </c>
      <c r="K422" s="6">
        <v>-118.8197</v>
      </c>
      <c r="L422" s="3">
        <v>2</v>
      </c>
      <c r="M422" s="3">
        <v>15</v>
      </c>
      <c r="N422" s="8">
        <v>16</v>
      </c>
      <c r="O422" s="8">
        <v>17.524999999999999</v>
      </c>
      <c r="P422" s="3">
        <v>16.652799999999999</v>
      </c>
      <c r="Q422" s="3">
        <v>2</v>
      </c>
      <c r="R422" s="13">
        <v>33.31</v>
      </c>
      <c r="S422" s="16">
        <v>2</v>
      </c>
      <c r="T422" s="60">
        <v>33.309399999999997</v>
      </c>
      <c r="U422" s="18">
        <v>2</v>
      </c>
      <c r="V422" s="7">
        <v>6.0206</v>
      </c>
      <c r="W422" s="3">
        <v>2</v>
      </c>
      <c r="X422" s="19"/>
      <c r="Y422" s="18">
        <v>9</v>
      </c>
      <c r="Z422" s="19"/>
      <c r="AA422" s="20">
        <v>9</v>
      </c>
      <c r="AB422" s="21">
        <v>0.01</v>
      </c>
      <c r="AC422" s="20">
        <v>2</v>
      </c>
      <c r="AD422" s="21">
        <v>0</v>
      </c>
      <c r="AE422" s="20">
        <v>2</v>
      </c>
      <c r="AF422" s="21">
        <v>0.08</v>
      </c>
      <c r="AG422" s="20">
        <v>2</v>
      </c>
      <c r="AH422" s="21">
        <v>0.26</v>
      </c>
      <c r="AI422" s="20">
        <v>2</v>
      </c>
      <c r="AJ422" s="21">
        <v>0.8</v>
      </c>
      <c r="AK422" s="20">
        <v>2</v>
      </c>
      <c r="AL422" s="28"/>
      <c r="AM422" s="20">
        <v>9</v>
      </c>
      <c r="AO422" s="3">
        <v>9</v>
      </c>
    </row>
    <row r="423" spans="1:41" x14ac:dyDescent="0.25">
      <c r="A423" s="3" t="s">
        <v>61</v>
      </c>
      <c r="B423" s="3" t="s">
        <v>47</v>
      </c>
      <c r="C423" s="3">
        <v>1340</v>
      </c>
      <c r="D423" s="10">
        <v>42121</v>
      </c>
      <c r="E423" s="4">
        <v>0.18055555555555555</v>
      </c>
      <c r="F423" s="10">
        <v>42121</v>
      </c>
      <c r="G423" s="5">
        <v>0.2388888888888889</v>
      </c>
      <c r="H423" s="6">
        <v>33.403500000000001</v>
      </c>
      <c r="I423" s="6">
        <v>-118.80629999999999</v>
      </c>
      <c r="J423" s="6">
        <v>33.402700000000003</v>
      </c>
      <c r="K423" s="6">
        <v>-118.8197</v>
      </c>
      <c r="L423" s="3">
        <v>2</v>
      </c>
      <c r="M423" s="3">
        <v>17</v>
      </c>
      <c r="N423" s="8">
        <v>16</v>
      </c>
      <c r="O423" s="8">
        <v>16.965</v>
      </c>
      <c r="P423" s="3">
        <v>16.652899999999999</v>
      </c>
      <c r="Q423" s="3">
        <v>2</v>
      </c>
      <c r="R423" s="13">
        <v>33.309800000000003</v>
      </c>
      <c r="S423" s="16">
        <v>9</v>
      </c>
      <c r="T423" s="55"/>
      <c r="U423" s="18">
        <v>2</v>
      </c>
      <c r="W423" s="3">
        <v>9</v>
      </c>
      <c r="X423" s="24">
        <v>1999.2895614659801</v>
      </c>
      <c r="Y423" s="18">
        <v>2</v>
      </c>
      <c r="Z423" s="24">
        <v>2229.6</v>
      </c>
      <c r="AA423" s="20">
        <v>2</v>
      </c>
      <c r="AB423" s="21">
        <v>0.01</v>
      </c>
      <c r="AC423" s="20">
        <v>2</v>
      </c>
      <c r="AD423" s="21">
        <v>0</v>
      </c>
      <c r="AE423" s="20">
        <v>2</v>
      </c>
      <c r="AF423" s="21">
        <v>0.08</v>
      </c>
      <c r="AG423" s="20">
        <v>2</v>
      </c>
      <c r="AH423" s="21">
        <v>0.26</v>
      </c>
      <c r="AI423" s="20">
        <v>2</v>
      </c>
      <c r="AJ423" s="21">
        <v>0.9</v>
      </c>
      <c r="AK423" s="20">
        <v>2</v>
      </c>
      <c r="AL423" s="26">
        <v>0.26689041106719374</v>
      </c>
      <c r="AM423" s="20">
        <v>2</v>
      </c>
      <c r="AO423" s="3">
        <v>9</v>
      </c>
    </row>
    <row r="424" spans="1:41" x14ac:dyDescent="0.25">
      <c r="A424" s="3" t="s">
        <v>61</v>
      </c>
      <c r="B424" s="3" t="s">
        <v>47</v>
      </c>
      <c r="C424" s="3">
        <v>1340</v>
      </c>
      <c r="D424" s="10">
        <v>42121</v>
      </c>
      <c r="E424" s="4">
        <v>0.18055555555555555</v>
      </c>
      <c r="F424" s="10">
        <v>42121</v>
      </c>
      <c r="G424" s="5">
        <v>0.2388888888888889</v>
      </c>
      <c r="H424" s="6">
        <v>33.403500000000001</v>
      </c>
      <c r="I424" s="6">
        <v>-118.80629999999999</v>
      </c>
      <c r="J424" s="6">
        <v>33.402700000000003</v>
      </c>
      <c r="K424" s="6">
        <v>-118.8197</v>
      </c>
      <c r="L424" s="3">
        <v>2</v>
      </c>
      <c r="M424" s="3">
        <v>19</v>
      </c>
      <c r="N424" s="8">
        <v>16</v>
      </c>
      <c r="O424" s="8">
        <v>16.161999999999999</v>
      </c>
      <c r="P424" s="3">
        <v>16.6493</v>
      </c>
      <c r="Q424" s="3">
        <v>2</v>
      </c>
      <c r="R424" s="13">
        <v>33.309800000000003</v>
      </c>
      <c r="S424" s="16">
        <v>9</v>
      </c>
      <c r="T424" s="55"/>
      <c r="U424" s="18">
        <v>2</v>
      </c>
      <c r="W424" s="3">
        <v>9</v>
      </c>
      <c r="X424" s="24">
        <v>2001.0435286257907</v>
      </c>
      <c r="Y424" s="18">
        <v>2</v>
      </c>
      <c r="Z424" s="24">
        <v>2229.0100000000002</v>
      </c>
      <c r="AA424" s="20">
        <v>2</v>
      </c>
      <c r="AB424" s="21"/>
      <c r="AC424" s="20">
        <v>9</v>
      </c>
      <c r="AD424" s="21"/>
      <c r="AE424" s="20">
        <v>9</v>
      </c>
      <c r="AF424" s="21"/>
      <c r="AG424" s="20">
        <v>9</v>
      </c>
      <c r="AH424" s="21"/>
      <c r="AI424" s="20">
        <v>9</v>
      </c>
      <c r="AJ424" s="21"/>
      <c r="AK424" s="20">
        <v>9</v>
      </c>
      <c r="AL424" s="28"/>
      <c r="AM424" s="20">
        <v>9</v>
      </c>
      <c r="AO424" s="3">
        <v>9</v>
      </c>
    </row>
    <row r="425" spans="1:41" x14ac:dyDescent="0.25">
      <c r="A425" s="3" t="s">
        <v>61</v>
      </c>
      <c r="B425" s="3" t="s">
        <v>47</v>
      </c>
      <c r="C425" s="3">
        <v>1060</v>
      </c>
      <c r="D425" s="10">
        <v>42123</v>
      </c>
      <c r="E425" s="4">
        <v>0.17500000000000002</v>
      </c>
      <c r="F425" s="10">
        <v>42123</v>
      </c>
      <c r="G425" s="5">
        <v>0.23819444444444446</v>
      </c>
      <c r="H425" s="6">
        <v>32.4587</v>
      </c>
      <c r="I425" s="6">
        <v>-118.5947</v>
      </c>
      <c r="J425" s="6">
        <v>32.455300000000001</v>
      </c>
      <c r="K425" s="6">
        <v>-118.61620000000001</v>
      </c>
      <c r="L425" s="3">
        <v>3</v>
      </c>
      <c r="M425" s="3">
        <v>1</v>
      </c>
      <c r="N425" s="3">
        <v>73</v>
      </c>
      <c r="O425" s="3">
        <v>72.894999999999996</v>
      </c>
      <c r="P425" s="3">
        <v>11.0024</v>
      </c>
      <c r="Q425" s="3">
        <v>2</v>
      </c>
      <c r="R425" s="13">
        <v>33.400500000000001</v>
      </c>
      <c r="S425" s="16">
        <v>9</v>
      </c>
      <c r="U425" s="3">
        <v>9</v>
      </c>
      <c r="V425" s="7">
        <v>4.2960000000000003</v>
      </c>
      <c r="W425" s="3">
        <v>2</v>
      </c>
      <c r="Y425" s="3">
        <v>9</v>
      </c>
      <c r="AA425" s="3">
        <v>9</v>
      </c>
      <c r="AB425" s="7">
        <v>12.21</v>
      </c>
      <c r="AC425" s="3">
        <v>2</v>
      </c>
      <c r="AD425" s="7">
        <v>0.08</v>
      </c>
      <c r="AE425" s="3">
        <v>2</v>
      </c>
      <c r="AF425" s="7">
        <v>0.25</v>
      </c>
      <c r="AG425" s="3">
        <v>2</v>
      </c>
      <c r="AH425" s="7">
        <v>1.1499999999999999</v>
      </c>
      <c r="AI425" s="3">
        <v>2</v>
      </c>
      <c r="AJ425" s="7">
        <v>11.1</v>
      </c>
      <c r="AK425" s="3">
        <v>2</v>
      </c>
      <c r="AM425" s="3">
        <v>9</v>
      </c>
      <c r="AO425" s="3">
        <v>9</v>
      </c>
    </row>
    <row r="426" spans="1:41" x14ac:dyDescent="0.25">
      <c r="A426" s="3" t="s">
        <v>61</v>
      </c>
      <c r="B426" s="3" t="s">
        <v>47</v>
      </c>
      <c r="C426" s="3">
        <v>1060</v>
      </c>
      <c r="D426" s="10">
        <v>42123</v>
      </c>
      <c r="E426" s="4">
        <v>0.17500000000000002</v>
      </c>
      <c r="F426" s="10">
        <v>42123</v>
      </c>
      <c r="G426" s="5">
        <v>0.23819444444444446</v>
      </c>
      <c r="H426" s="6">
        <v>32.4587</v>
      </c>
      <c r="I426" s="6">
        <v>-118.5947</v>
      </c>
      <c r="J426" s="6">
        <v>32.455300000000001</v>
      </c>
      <c r="K426" s="6">
        <v>-118.61620000000001</v>
      </c>
      <c r="L426" s="3">
        <v>3</v>
      </c>
      <c r="M426" s="3">
        <v>3</v>
      </c>
      <c r="N426" s="3">
        <v>73</v>
      </c>
      <c r="O426" s="3">
        <v>72.772000000000006</v>
      </c>
      <c r="P426" s="3">
        <v>11.0083</v>
      </c>
      <c r="Q426" s="3">
        <v>2</v>
      </c>
      <c r="R426" s="13">
        <v>33.399299999999997</v>
      </c>
      <c r="S426" s="16">
        <v>9</v>
      </c>
      <c r="T426" s="33"/>
      <c r="U426" s="8">
        <v>2</v>
      </c>
      <c r="W426" s="3">
        <v>9</v>
      </c>
      <c r="X426" s="32">
        <v>2107.2250108405819</v>
      </c>
      <c r="Y426" s="8">
        <v>2</v>
      </c>
      <c r="Z426" s="32">
        <v>2221.34</v>
      </c>
      <c r="AA426" s="8">
        <v>2</v>
      </c>
      <c r="AC426" s="3">
        <v>9</v>
      </c>
      <c r="AE426" s="3">
        <v>9</v>
      </c>
      <c r="AF426" s="7"/>
      <c r="AG426" s="3">
        <v>9</v>
      </c>
      <c r="AI426" s="3">
        <v>9</v>
      </c>
      <c r="AK426" s="3">
        <v>9</v>
      </c>
      <c r="AL426" s="3">
        <v>0.23300000000000001</v>
      </c>
      <c r="AM426" s="3">
        <v>2</v>
      </c>
      <c r="AO426" s="3">
        <v>9</v>
      </c>
    </row>
    <row r="427" spans="1:41" x14ac:dyDescent="0.25">
      <c r="A427" s="3" t="s">
        <v>61</v>
      </c>
      <c r="B427" s="3" t="s">
        <v>47</v>
      </c>
      <c r="C427" s="3">
        <v>1060</v>
      </c>
      <c r="D427" s="10">
        <v>42123</v>
      </c>
      <c r="E427" s="4">
        <v>0.17500000000000002</v>
      </c>
      <c r="F427" s="10">
        <v>42123</v>
      </c>
      <c r="G427" s="5">
        <v>0.23819444444444446</v>
      </c>
      <c r="H427" s="6">
        <v>32.4587</v>
      </c>
      <c r="I427" s="6">
        <v>-118.5947</v>
      </c>
      <c r="J427" s="6">
        <v>32.455300000000001</v>
      </c>
      <c r="K427" s="6">
        <v>-118.61620000000001</v>
      </c>
      <c r="L427" s="3">
        <v>3</v>
      </c>
      <c r="M427" s="3">
        <v>5</v>
      </c>
      <c r="N427" s="3">
        <v>73</v>
      </c>
      <c r="O427" s="3">
        <v>72.093999999999994</v>
      </c>
      <c r="P427" s="3">
        <v>11.0221</v>
      </c>
      <c r="Q427" s="3">
        <v>2</v>
      </c>
      <c r="R427" s="13">
        <v>33.395899999999997</v>
      </c>
      <c r="S427" s="16">
        <v>9</v>
      </c>
      <c r="T427" s="33"/>
      <c r="U427" s="8">
        <v>2</v>
      </c>
      <c r="W427" s="3">
        <v>9</v>
      </c>
      <c r="X427" s="32">
        <v>2106.5427318060556</v>
      </c>
      <c r="Y427" s="8">
        <v>2</v>
      </c>
      <c r="Z427" s="32">
        <v>2220.86</v>
      </c>
      <c r="AA427" s="8">
        <v>2</v>
      </c>
      <c r="AB427" s="7">
        <v>14.17</v>
      </c>
      <c r="AC427" s="3">
        <v>2</v>
      </c>
      <c r="AD427" s="7">
        <v>7.0000000000000007E-2</v>
      </c>
      <c r="AE427" s="3">
        <v>2</v>
      </c>
      <c r="AF427" s="7">
        <v>0.03</v>
      </c>
      <c r="AG427" s="3">
        <v>2</v>
      </c>
      <c r="AH427" s="7">
        <v>1.27</v>
      </c>
      <c r="AI427" s="3">
        <v>2</v>
      </c>
      <c r="AJ427" s="7">
        <v>13.1</v>
      </c>
      <c r="AK427" s="3">
        <v>2</v>
      </c>
      <c r="AM427" s="3">
        <v>9</v>
      </c>
      <c r="AO427" s="3">
        <v>9</v>
      </c>
    </row>
    <row r="428" spans="1:41" x14ac:dyDescent="0.25">
      <c r="A428" s="3" t="s">
        <v>61</v>
      </c>
      <c r="B428" s="3" t="s">
        <v>47</v>
      </c>
      <c r="C428" s="3">
        <v>1060</v>
      </c>
      <c r="D428" s="10">
        <v>42123</v>
      </c>
      <c r="E428" s="4">
        <v>0.17500000000000002</v>
      </c>
      <c r="F428" s="10">
        <v>42123</v>
      </c>
      <c r="G428" s="5">
        <v>0.23819444444444446</v>
      </c>
      <c r="H428" s="6">
        <v>32.4587</v>
      </c>
      <c r="I428" s="6">
        <v>-118.5947</v>
      </c>
      <c r="J428" s="6">
        <v>32.455300000000001</v>
      </c>
      <c r="K428" s="6">
        <v>-118.61620000000001</v>
      </c>
      <c r="L428" s="3">
        <v>3</v>
      </c>
      <c r="M428" s="3">
        <v>7</v>
      </c>
      <c r="N428" s="3">
        <v>56</v>
      </c>
      <c r="O428" s="3">
        <v>56.393999999999998</v>
      </c>
      <c r="P428" s="3">
        <v>11.819800000000001</v>
      </c>
      <c r="Q428" s="3">
        <v>2</v>
      </c>
      <c r="R428" s="13">
        <v>33.299300000000002</v>
      </c>
      <c r="S428" s="16">
        <v>9</v>
      </c>
      <c r="T428" s="37"/>
      <c r="U428" s="8">
        <v>9</v>
      </c>
      <c r="V428" s="7">
        <v>4.7557</v>
      </c>
      <c r="W428" s="3">
        <v>2</v>
      </c>
      <c r="X428" s="31"/>
      <c r="Y428" s="8">
        <v>9</v>
      </c>
      <c r="Z428" s="31"/>
      <c r="AA428" s="8">
        <v>9</v>
      </c>
      <c r="AB428" s="7">
        <v>9.9700000000000006</v>
      </c>
      <c r="AC428" s="3">
        <v>2</v>
      </c>
      <c r="AD428" s="7">
        <v>0.28000000000000003</v>
      </c>
      <c r="AE428" s="3">
        <v>2</v>
      </c>
      <c r="AF428" s="7">
        <v>0.11</v>
      </c>
      <c r="AG428" s="3">
        <v>2</v>
      </c>
      <c r="AH428" s="7">
        <v>1.01</v>
      </c>
      <c r="AI428" s="3">
        <v>2</v>
      </c>
      <c r="AJ428" s="7">
        <v>9.5</v>
      </c>
      <c r="AK428" s="3">
        <v>2</v>
      </c>
      <c r="AM428" s="3">
        <v>9</v>
      </c>
      <c r="AO428" s="3">
        <v>9</v>
      </c>
    </row>
    <row r="429" spans="1:41" x14ac:dyDescent="0.25">
      <c r="A429" s="3" t="s">
        <v>61</v>
      </c>
      <c r="B429" s="3" t="s">
        <v>47</v>
      </c>
      <c r="C429" s="3">
        <v>1060</v>
      </c>
      <c r="D429" s="10">
        <v>42123</v>
      </c>
      <c r="E429" s="4">
        <v>0.17500000000000002</v>
      </c>
      <c r="F429" s="10">
        <v>42123</v>
      </c>
      <c r="G429" s="5">
        <v>0.23819444444444446</v>
      </c>
      <c r="H429" s="6">
        <v>32.4587</v>
      </c>
      <c r="I429" s="6">
        <v>-118.5947</v>
      </c>
      <c r="J429" s="6">
        <v>32.455300000000001</v>
      </c>
      <c r="K429" s="6">
        <v>-118.61620000000001</v>
      </c>
      <c r="L429" s="3">
        <v>3</v>
      </c>
      <c r="M429" s="3">
        <v>9</v>
      </c>
      <c r="N429" s="3">
        <v>56</v>
      </c>
      <c r="O429" s="3">
        <v>54.786999999999999</v>
      </c>
      <c r="P429" s="3">
        <v>11.8385</v>
      </c>
      <c r="Q429" s="3">
        <v>2</v>
      </c>
      <c r="R429" s="13">
        <v>33.297899999999998</v>
      </c>
      <c r="S429" s="16">
        <v>9</v>
      </c>
      <c r="T429" s="33"/>
      <c r="U429" s="8">
        <v>2</v>
      </c>
      <c r="W429" s="3">
        <v>9</v>
      </c>
      <c r="X429" s="32">
        <v>2082.479674804541</v>
      </c>
      <c r="Y429" s="8">
        <v>2</v>
      </c>
      <c r="Z429" s="32">
        <v>2218.58</v>
      </c>
      <c r="AA429" s="8">
        <v>2</v>
      </c>
      <c r="AC429" s="3">
        <v>9</v>
      </c>
      <c r="AE429" s="3">
        <v>9</v>
      </c>
      <c r="AF429" s="7"/>
      <c r="AG429" s="3">
        <v>9</v>
      </c>
      <c r="AI429" s="3">
        <v>9</v>
      </c>
      <c r="AK429" s="3">
        <v>9</v>
      </c>
      <c r="AL429" s="3">
        <v>0.46400000000000002</v>
      </c>
      <c r="AM429" s="3">
        <v>2</v>
      </c>
      <c r="AO429" s="3">
        <v>9</v>
      </c>
    </row>
    <row r="430" spans="1:41" x14ac:dyDescent="0.25">
      <c r="A430" s="3" t="s">
        <v>61</v>
      </c>
      <c r="B430" s="3" t="s">
        <v>47</v>
      </c>
      <c r="C430" s="3">
        <v>1060</v>
      </c>
      <c r="D430" s="10">
        <v>42123</v>
      </c>
      <c r="E430" s="4">
        <v>0.17500000000000002</v>
      </c>
      <c r="F430" s="10">
        <v>42123</v>
      </c>
      <c r="G430" s="5">
        <v>0.23819444444444446</v>
      </c>
      <c r="H430" s="6">
        <v>32.4587</v>
      </c>
      <c r="I430" s="6">
        <v>-118.5947</v>
      </c>
      <c r="J430" s="6">
        <v>32.455300000000001</v>
      </c>
      <c r="K430" s="6">
        <v>-118.61620000000001</v>
      </c>
      <c r="L430" s="3">
        <v>3</v>
      </c>
      <c r="M430" s="3">
        <v>11</v>
      </c>
      <c r="N430" s="3">
        <v>40</v>
      </c>
      <c r="O430" s="3">
        <v>40.567</v>
      </c>
      <c r="P430" s="3">
        <v>13.069699999999999</v>
      </c>
      <c r="Q430" s="3">
        <v>2</v>
      </c>
      <c r="R430" s="13">
        <v>33.244</v>
      </c>
      <c r="S430" s="16">
        <v>9</v>
      </c>
      <c r="T430" s="33"/>
      <c r="U430" s="8">
        <v>2</v>
      </c>
      <c r="W430" s="3">
        <v>9</v>
      </c>
      <c r="X430" s="32">
        <v>2032.2285835291607</v>
      </c>
      <c r="Y430" s="8">
        <v>2</v>
      </c>
      <c r="Z430" s="32">
        <v>2224.92</v>
      </c>
      <c r="AA430" s="8">
        <v>2</v>
      </c>
      <c r="AB430" s="7">
        <v>0.44</v>
      </c>
      <c r="AC430" s="3">
        <v>2</v>
      </c>
      <c r="AD430" s="7">
        <v>7.0000000000000007E-2</v>
      </c>
      <c r="AE430" s="3">
        <v>2</v>
      </c>
      <c r="AF430" s="7">
        <v>0.28999999999999998</v>
      </c>
      <c r="AG430" s="3">
        <v>2</v>
      </c>
      <c r="AH430" s="7">
        <v>0.47</v>
      </c>
      <c r="AI430" s="3">
        <v>2</v>
      </c>
      <c r="AJ430" s="7">
        <v>2.8</v>
      </c>
      <c r="AK430" s="3">
        <v>2</v>
      </c>
      <c r="AM430" s="3">
        <v>9</v>
      </c>
      <c r="AO430" s="3">
        <v>9</v>
      </c>
    </row>
    <row r="431" spans="1:41" x14ac:dyDescent="0.25">
      <c r="A431" s="3" t="s">
        <v>61</v>
      </c>
      <c r="B431" s="3" t="s">
        <v>47</v>
      </c>
      <c r="C431" s="3">
        <v>1060</v>
      </c>
      <c r="D431" s="10">
        <v>42123</v>
      </c>
      <c r="E431" s="4">
        <v>0.17500000000000002</v>
      </c>
      <c r="F431" s="10">
        <v>42123</v>
      </c>
      <c r="G431" s="5">
        <v>0.23819444444444446</v>
      </c>
      <c r="H431" s="6">
        <v>32.4587</v>
      </c>
      <c r="I431" s="6">
        <v>-118.5947</v>
      </c>
      <c r="J431" s="6">
        <v>32.455300000000001</v>
      </c>
      <c r="K431" s="6">
        <v>-118.61620000000001</v>
      </c>
      <c r="L431" s="3">
        <v>3</v>
      </c>
      <c r="M431" s="3">
        <v>13</v>
      </c>
      <c r="N431" s="3">
        <v>40</v>
      </c>
      <c r="O431" s="3">
        <v>40.567</v>
      </c>
      <c r="P431" s="3">
        <v>13.053100000000001</v>
      </c>
      <c r="Q431" s="3">
        <v>2</v>
      </c>
      <c r="R431" s="13">
        <v>33.243600000000001</v>
      </c>
      <c r="S431" s="16">
        <v>9</v>
      </c>
      <c r="T431" s="37"/>
      <c r="U431" s="8">
        <v>9</v>
      </c>
      <c r="V431" s="7">
        <v>6.2968999999999999</v>
      </c>
      <c r="W431" s="3">
        <v>4</v>
      </c>
      <c r="X431" s="31"/>
      <c r="Y431" s="8">
        <v>9</v>
      </c>
      <c r="Z431" s="31"/>
      <c r="AA431" s="8">
        <v>9</v>
      </c>
      <c r="AC431" s="3">
        <v>9</v>
      </c>
      <c r="AE431" s="3">
        <v>9</v>
      </c>
      <c r="AF431" s="7"/>
      <c r="AG431" s="3">
        <v>9</v>
      </c>
      <c r="AI431" s="3">
        <v>9</v>
      </c>
      <c r="AK431" s="3">
        <v>9</v>
      </c>
      <c r="AL431" s="3">
        <v>1.8580000000000001</v>
      </c>
      <c r="AM431" s="3">
        <v>2</v>
      </c>
      <c r="AO431" s="3">
        <v>9</v>
      </c>
    </row>
    <row r="432" spans="1:41" x14ac:dyDescent="0.25">
      <c r="A432" s="3" t="s">
        <v>61</v>
      </c>
      <c r="B432" s="3" t="s">
        <v>47</v>
      </c>
      <c r="C432" s="3">
        <v>1060</v>
      </c>
      <c r="D432" s="10">
        <v>42123</v>
      </c>
      <c r="E432" s="4">
        <v>0.17500000000000002</v>
      </c>
      <c r="F432" s="10">
        <v>42123</v>
      </c>
      <c r="G432" s="5">
        <v>0.23819444444444446</v>
      </c>
      <c r="H432" s="6">
        <v>32.4587</v>
      </c>
      <c r="I432" s="6">
        <v>-118.5947</v>
      </c>
      <c r="J432" s="6">
        <v>32.455300000000001</v>
      </c>
      <c r="K432" s="6">
        <v>-118.61620000000001</v>
      </c>
      <c r="L432" s="3">
        <v>3</v>
      </c>
      <c r="M432" s="3">
        <v>15</v>
      </c>
      <c r="N432" s="3">
        <v>13</v>
      </c>
      <c r="O432" s="3">
        <v>12.676</v>
      </c>
      <c r="P432" s="3">
        <v>17.413499999999999</v>
      </c>
      <c r="Q432" s="3">
        <v>2</v>
      </c>
      <c r="R432" s="13">
        <v>33.3155</v>
      </c>
      <c r="S432" s="16">
        <v>9</v>
      </c>
      <c r="T432" s="37"/>
      <c r="U432" s="8">
        <v>9</v>
      </c>
      <c r="V432" s="7">
        <v>5.8388999999999998</v>
      </c>
      <c r="W432" s="3">
        <v>2</v>
      </c>
      <c r="X432" s="31"/>
      <c r="Y432" s="8">
        <v>9</v>
      </c>
      <c r="Z432" s="31"/>
      <c r="AA432" s="8">
        <v>9</v>
      </c>
      <c r="AB432" s="7">
        <v>0</v>
      </c>
      <c r="AC432" s="3">
        <v>2</v>
      </c>
      <c r="AD432" s="7">
        <v>0</v>
      </c>
      <c r="AE432" s="3">
        <v>2</v>
      </c>
      <c r="AF432" s="7">
        <v>0.08</v>
      </c>
      <c r="AG432" s="3">
        <v>2</v>
      </c>
      <c r="AH432" s="7">
        <v>0.25</v>
      </c>
      <c r="AI432" s="3">
        <v>2</v>
      </c>
      <c r="AJ432" s="7">
        <v>1.3</v>
      </c>
      <c r="AK432" s="3">
        <v>2</v>
      </c>
      <c r="AM432" s="3">
        <v>9</v>
      </c>
      <c r="AO432" s="3">
        <v>9</v>
      </c>
    </row>
    <row r="433" spans="1:41" x14ac:dyDescent="0.25">
      <c r="A433" s="3" t="s">
        <v>61</v>
      </c>
      <c r="B433" s="3" t="s">
        <v>47</v>
      </c>
      <c r="C433" s="3">
        <v>1060</v>
      </c>
      <c r="D433" s="10">
        <v>42123</v>
      </c>
      <c r="E433" s="4">
        <v>0.17500000000000002</v>
      </c>
      <c r="F433" s="10">
        <v>42123</v>
      </c>
      <c r="G433" s="5">
        <v>0.23819444444444446</v>
      </c>
      <c r="H433" s="6">
        <v>32.4587</v>
      </c>
      <c r="I433" s="6">
        <v>-118.5947</v>
      </c>
      <c r="J433" s="6">
        <v>32.455300000000001</v>
      </c>
      <c r="K433" s="6">
        <v>-118.61620000000001</v>
      </c>
      <c r="L433" s="3">
        <v>3</v>
      </c>
      <c r="M433" s="3">
        <v>17</v>
      </c>
      <c r="N433" s="3">
        <v>13</v>
      </c>
      <c r="O433" s="3">
        <v>12.817</v>
      </c>
      <c r="P433" s="3">
        <v>17.418199999999999</v>
      </c>
      <c r="Q433" s="3">
        <v>2</v>
      </c>
      <c r="R433" s="13">
        <v>33.315300000000001</v>
      </c>
      <c r="S433" s="16">
        <v>9</v>
      </c>
      <c r="T433" s="37"/>
      <c r="U433" s="8">
        <v>9</v>
      </c>
      <c r="V433" s="7">
        <v>5.8463000000000003</v>
      </c>
      <c r="W433" s="3">
        <v>2</v>
      </c>
      <c r="X433" s="31"/>
      <c r="Y433" s="8">
        <v>9</v>
      </c>
      <c r="Z433" s="31"/>
      <c r="AA433" s="8">
        <v>9</v>
      </c>
      <c r="AC433" s="3">
        <v>9</v>
      </c>
      <c r="AE433" s="3">
        <v>9</v>
      </c>
      <c r="AF433" s="7"/>
      <c r="AG433" s="3">
        <v>9</v>
      </c>
      <c r="AI433" s="3">
        <v>9</v>
      </c>
      <c r="AK433" s="3">
        <v>9</v>
      </c>
      <c r="AL433" s="3">
        <v>0.126</v>
      </c>
      <c r="AM433" s="3">
        <v>2</v>
      </c>
      <c r="AO433" s="3">
        <v>9</v>
      </c>
    </row>
    <row r="434" spans="1:41" x14ac:dyDescent="0.25">
      <c r="A434" s="3" t="s">
        <v>61</v>
      </c>
      <c r="B434" s="3" t="s">
        <v>47</v>
      </c>
      <c r="C434" s="3">
        <v>1060</v>
      </c>
      <c r="D434" s="10">
        <v>42123</v>
      </c>
      <c r="E434" s="4">
        <v>0.17500000000000002</v>
      </c>
      <c r="F434" s="10">
        <v>42123</v>
      </c>
      <c r="G434" s="5">
        <v>0.23819444444444446</v>
      </c>
      <c r="H434" s="6">
        <v>32.4587</v>
      </c>
      <c r="I434" s="6">
        <v>-118.5947</v>
      </c>
      <c r="J434" s="6">
        <v>32.455300000000001</v>
      </c>
      <c r="K434" s="6">
        <v>-118.61620000000001</v>
      </c>
      <c r="L434" s="3">
        <v>3</v>
      </c>
      <c r="M434" s="3">
        <v>19</v>
      </c>
      <c r="N434" s="3">
        <v>13</v>
      </c>
      <c r="O434" s="3">
        <v>12.907</v>
      </c>
      <c r="P434" s="3">
        <v>17.424399999999999</v>
      </c>
      <c r="Q434" s="3">
        <v>2</v>
      </c>
      <c r="R434" s="13">
        <v>33.315399999999997</v>
      </c>
      <c r="S434" s="16">
        <v>9</v>
      </c>
      <c r="T434" s="33"/>
      <c r="U434" s="8">
        <v>2</v>
      </c>
      <c r="W434" s="3">
        <v>9</v>
      </c>
      <c r="X434" s="32">
        <v>2000.7265989108816</v>
      </c>
      <c r="Y434" s="8">
        <v>2</v>
      </c>
      <c r="Z434" s="32">
        <v>2229.56</v>
      </c>
      <c r="AA434" s="8">
        <v>2</v>
      </c>
      <c r="AC434" s="3">
        <v>9</v>
      </c>
      <c r="AE434" s="3">
        <v>9</v>
      </c>
      <c r="AF434" s="7"/>
      <c r="AG434" s="3">
        <v>9</v>
      </c>
      <c r="AI434" s="3">
        <v>9</v>
      </c>
      <c r="AK434" s="3">
        <v>9</v>
      </c>
      <c r="AM434" s="3">
        <v>9</v>
      </c>
      <c r="AO434" s="3">
        <v>9</v>
      </c>
    </row>
    <row r="435" spans="1:41" x14ac:dyDescent="0.25">
      <c r="A435" s="3" t="s">
        <v>61</v>
      </c>
      <c r="B435" s="3" t="s">
        <v>47</v>
      </c>
      <c r="C435" s="3">
        <v>1966</v>
      </c>
      <c r="D435" s="10">
        <v>42123</v>
      </c>
      <c r="E435" s="4">
        <v>0.34930555555555554</v>
      </c>
      <c r="F435" s="10">
        <v>42123</v>
      </c>
      <c r="G435" s="5">
        <v>0.43055555555555558</v>
      </c>
      <c r="H435" s="6">
        <v>32.605800000000002</v>
      </c>
      <c r="I435" s="6">
        <v>-118.16719999999999</v>
      </c>
      <c r="J435" s="6">
        <v>32.599299999999999</v>
      </c>
      <c r="K435" s="6">
        <v>-118.179</v>
      </c>
      <c r="L435" s="3">
        <v>4</v>
      </c>
      <c r="M435" s="3">
        <v>1</v>
      </c>
      <c r="N435" s="3">
        <v>1802</v>
      </c>
      <c r="O435" s="3">
        <v>1801.664</v>
      </c>
      <c r="P435" s="3">
        <v>2.6191</v>
      </c>
      <c r="Q435" s="3">
        <v>2</v>
      </c>
      <c r="R435" s="13">
        <v>34.593000000000004</v>
      </c>
      <c r="S435" s="16">
        <v>2</v>
      </c>
      <c r="T435" s="38">
        <v>34.591900000000003</v>
      </c>
      <c r="U435" s="3">
        <v>2</v>
      </c>
      <c r="W435" s="3">
        <v>9</v>
      </c>
      <c r="Y435" s="3">
        <v>9</v>
      </c>
      <c r="AA435" s="3">
        <v>9</v>
      </c>
      <c r="AC435" s="3">
        <v>9</v>
      </c>
      <c r="AE435" s="3">
        <v>9</v>
      </c>
      <c r="AF435" s="7"/>
      <c r="AG435" s="3">
        <v>9</v>
      </c>
      <c r="AI435" s="3">
        <v>9</v>
      </c>
      <c r="AK435" s="3">
        <v>9</v>
      </c>
      <c r="AM435" s="3">
        <v>9</v>
      </c>
      <c r="AO435" s="3">
        <v>9</v>
      </c>
    </row>
    <row r="436" spans="1:41" x14ac:dyDescent="0.25">
      <c r="A436" s="3" t="s">
        <v>61</v>
      </c>
      <c r="B436" s="3" t="s">
        <v>47</v>
      </c>
      <c r="C436" s="3">
        <v>1966</v>
      </c>
      <c r="D436" s="10">
        <v>42123</v>
      </c>
      <c r="E436" s="4">
        <v>0.34930555555555554</v>
      </c>
      <c r="F436" s="10">
        <v>42123</v>
      </c>
      <c r="G436" s="5">
        <v>0.43055555555555558</v>
      </c>
      <c r="H436" s="6">
        <v>32.605800000000002</v>
      </c>
      <c r="I436" s="6">
        <v>-118.16719999999999</v>
      </c>
      <c r="J436" s="6">
        <v>32.599299999999999</v>
      </c>
      <c r="K436" s="6">
        <v>-118.179</v>
      </c>
      <c r="L436" s="3">
        <v>4</v>
      </c>
      <c r="M436" s="3">
        <v>3</v>
      </c>
      <c r="N436" s="3">
        <v>1802</v>
      </c>
      <c r="O436" s="3">
        <v>1802.934</v>
      </c>
      <c r="P436" s="3">
        <v>2.6185</v>
      </c>
      <c r="Q436" s="3">
        <v>2</v>
      </c>
      <c r="R436" s="13">
        <v>34.5931</v>
      </c>
      <c r="S436" s="16">
        <v>2</v>
      </c>
      <c r="T436" s="38">
        <v>34.592399999999998</v>
      </c>
      <c r="U436" s="3">
        <v>2</v>
      </c>
      <c r="W436" s="3">
        <v>9</v>
      </c>
      <c r="Y436" s="3">
        <v>9</v>
      </c>
      <c r="AA436" s="3">
        <v>9</v>
      </c>
      <c r="AC436" s="3">
        <v>9</v>
      </c>
      <c r="AE436" s="3">
        <v>9</v>
      </c>
      <c r="AF436" s="7"/>
      <c r="AG436" s="3">
        <v>9</v>
      </c>
      <c r="AI436" s="3">
        <v>9</v>
      </c>
      <c r="AK436" s="3">
        <v>9</v>
      </c>
      <c r="AM436" s="3">
        <v>9</v>
      </c>
      <c r="AO436" s="3">
        <v>9</v>
      </c>
    </row>
    <row r="437" spans="1:41" x14ac:dyDescent="0.25">
      <c r="A437" s="3" t="s">
        <v>61</v>
      </c>
      <c r="B437" s="3" t="s">
        <v>47</v>
      </c>
      <c r="C437" s="3">
        <v>1966</v>
      </c>
      <c r="D437" s="10">
        <v>42123</v>
      </c>
      <c r="E437" s="4">
        <v>0.34930555555555554</v>
      </c>
      <c r="F437" s="10">
        <v>42123</v>
      </c>
      <c r="G437" s="5">
        <v>0.43055555555555558</v>
      </c>
      <c r="H437" s="6">
        <v>32.605800000000002</v>
      </c>
      <c r="I437" s="6">
        <v>-118.16719999999999</v>
      </c>
      <c r="J437" s="6">
        <v>32.599299999999999</v>
      </c>
      <c r="K437" s="6">
        <v>-118.179</v>
      </c>
      <c r="L437" s="3">
        <v>4</v>
      </c>
      <c r="M437" s="3">
        <v>7</v>
      </c>
      <c r="N437" s="3">
        <v>1402</v>
      </c>
      <c r="O437" s="3">
        <v>1401.075</v>
      </c>
      <c r="P437" s="3">
        <v>3.1783000000000001</v>
      </c>
      <c r="Q437" s="3">
        <v>2</v>
      </c>
      <c r="R437" s="13">
        <v>34.5505</v>
      </c>
      <c r="S437" s="16">
        <v>2</v>
      </c>
      <c r="T437" s="38">
        <v>34.5488</v>
      </c>
      <c r="U437" s="3">
        <v>2</v>
      </c>
      <c r="W437" s="3">
        <v>9</v>
      </c>
      <c r="Y437" s="3">
        <v>9</v>
      </c>
      <c r="AA437" s="3">
        <v>9</v>
      </c>
      <c r="AC437" s="3">
        <v>9</v>
      </c>
      <c r="AE437" s="3">
        <v>9</v>
      </c>
      <c r="AF437" s="7"/>
      <c r="AG437" s="3">
        <v>9</v>
      </c>
      <c r="AI437" s="3">
        <v>9</v>
      </c>
      <c r="AK437" s="3">
        <v>9</v>
      </c>
      <c r="AM437" s="3">
        <v>9</v>
      </c>
      <c r="AO437" s="3">
        <v>9</v>
      </c>
    </row>
    <row r="438" spans="1:41" x14ac:dyDescent="0.25">
      <c r="A438" s="3" t="s">
        <v>61</v>
      </c>
      <c r="B438" s="3" t="s">
        <v>47</v>
      </c>
      <c r="C438" s="3">
        <v>1966</v>
      </c>
      <c r="D438" s="10">
        <v>42123</v>
      </c>
      <c r="E438" s="4">
        <v>0.34930555555555554</v>
      </c>
      <c r="F438" s="10">
        <v>42123</v>
      </c>
      <c r="G438" s="5">
        <v>0.43055555555555558</v>
      </c>
      <c r="H438" s="6">
        <v>32.605800000000002</v>
      </c>
      <c r="I438" s="6">
        <v>-118.16719999999999</v>
      </c>
      <c r="J438" s="6">
        <v>32.599299999999999</v>
      </c>
      <c r="K438" s="6">
        <v>-118.179</v>
      </c>
      <c r="L438" s="3">
        <v>4</v>
      </c>
      <c r="M438" s="3">
        <v>9</v>
      </c>
      <c r="N438" s="3">
        <v>1402</v>
      </c>
      <c r="O438" s="3">
        <v>1400.8409999999999</v>
      </c>
      <c r="P438" s="3">
        <v>3.1829000000000001</v>
      </c>
      <c r="Q438" s="3">
        <v>2</v>
      </c>
      <c r="R438" s="13">
        <v>34.550199999999997</v>
      </c>
      <c r="S438" s="16">
        <v>2</v>
      </c>
      <c r="T438" s="38">
        <v>34.547400000000003</v>
      </c>
      <c r="U438" s="3">
        <v>2</v>
      </c>
      <c r="W438" s="3">
        <v>9</v>
      </c>
      <c r="Y438" s="3">
        <v>9</v>
      </c>
      <c r="AA438" s="3">
        <v>9</v>
      </c>
      <c r="AC438" s="3">
        <v>9</v>
      </c>
      <c r="AE438" s="3">
        <v>9</v>
      </c>
      <c r="AF438" s="7"/>
      <c r="AG438" s="3">
        <v>9</v>
      </c>
      <c r="AI438" s="3">
        <v>9</v>
      </c>
      <c r="AK438" s="3">
        <v>9</v>
      </c>
      <c r="AM438" s="3">
        <v>9</v>
      </c>
      <c r="AO438" s="3">
        <v>9</v>
      </c>
    </row>
    <row r="439" spans="1:41" x14ac:dyDescent="0.25">
      <c r="A439" s="3" t="s">
        <v>61</v>
      </c>
      <c r="B439" s="3" t="s">
        <v>47</v>
      </c>
      <c r="C439" s="3">
        <v>1966</v>
      </c>
      <c r="D439" s="10">
        <v>42123</v>
      </c>
      <c r="E439" s="4">
        <v>0.34930555555555554</v>
      </c>
      <c r="F439" s="10">
        <v>42123</v>
      </c>
      <c r="G439" s="5">
        <v>0.43055555555555558</v>
      </c>
      <c r="H439" s="6">
        <v>32.605800000000002</v>
      </c>
      <c r="I439" s="6">
        <v>-118.16719999999999</v>
      </c>
      <c r="J439" s="6">
        <v>32.599299999999999</v>
      </c>
      <c r="K439" s="6">
        <v>-118.179</v>
      </c>
      <c r="L439" s="3">
        <v>4</v>
      </c>
      <c r="M439" s="3">
        <v>11</v>
      </c>
      <c r="N439" s="3">
        <v>1002</v>
      </c>
      <c r="O439" s="3">
        <v>1000.84</v>
      </c>
      <c r="P439" s="3">
        <v>4.1684999999999999</v>
      </c>
      <c r="Q439" s="3">
        <v>2</v>
      </c>
      <c r="R439" s="13">
        <v>34.476399999999998</v>
      </c>
      <c r="S439" s="16">
        <v>2</v>
      </c>
      <c r="T439" s="38">
        <v>34.4756</v>
      </c>
      <c r="U439" s="3">
        <v>2</v>
      </c>
      <c r="W439" s="3">
        <v>9</v>
      </c>
      <c r="Y439" s="3">
        <v>9</v>
      </c>
      <c r="AA439" s="3">
        <v>9</v>
      </c>
      <c r="AC439" s="3">
        <v>9</v>
      </c>
      <c r="AE439" s="3">
        <v>9</v>
      </c>
      <c r="AF439" s="7"/>
      <c r="AG439" s="3">
        <v>9</v>
      </c>
      <c r="AI439" s="3">
        <v>9</v>
      </c>
      <c r="AK439" s="3">
        <v>9</v>
      </c>
      <c r="AM439" s="3">
        <v>9</v>
      </c>
      <c r="AO439" s="3">
        <v>9</v>
      </c>
    </row>
    <row r="440" spans="1:41" x14ac:dyDescent="0.25">
      <c r="A440" s="3" t="s">
        <v>61</v>
      </c>
      <c r="B440" s="3" t="s">
        <v>47</v>
      </c>
      <c r="C440" s="3">
        <v>1966</v>
      </c>
      <c r="D440" s="10">
        <v>42123</v>
      </c>
      <c r="E440" s="4">
        <v>0.34930555555555554</v>
      </c>
      <c r="F440" s="10">
        <v>42123</v>
      </c>
      <c r="G440" s="5">
        <v>0.43055555555555558</v>
      </c>
      <c r="H440" s="6">
        <v>32.605800000000002</v>
      </c>
      <c r="I440" s="6">
        <v>-118.16719999999999</v>
      </c>
      <c r="J440" s="6">
        <v>32.599299999999999</v>
      </c>
      <c r="K440" s="6">
        <v>-118.179</v>
      </c>
      <c r="L440" s="3">
        <v>4</v>
      </c>
      <c r="M440" s="3">
        <v>15</v>
      </c>
      <c r="N440" s="3">
        <v>6</v>
      </c>
      <c r="O440" s="3">
        <v>6.2770000000000001</v>
      </c>
      <c r="P440" s="3">
        <v>17.072399999999998</v>
      </c>
      <c r="Q440" s="3">
        <v>2</v>
      </c>
      <c r="R440" s="13">
        <v>33.340400000000002</v>
      </c>
      <c r="S440" s="16">
        <v>9</v>
      </c>
      <c r="T440" s="37"/>
      <c r="U440" s="3">
        <v>9</v>
      </c>
      <c r="V440" s="7">
        <v>6.0339</v>
      </c>
      <c r="W440" s="3">
        <v>3</v>
      </c>
      <c r="Y440" s="3">
        <v>9</v>
      </c>
      <c r="AA440" s="3">
        <v>9</v>
      </c>
      <c r="AC440" s="3">
        <v>9</v>
      </c>
      <c r="AE440" s="3">
        <v>9</v>
      </c>
      <c r="AF440" s="7"/>
      <c r="AG440" s="3">
        <v>9</v>
      </c>
      <c r="AI440" s="3">
        <v>9</v>
      </c>
      <c r="AK440" s="3">
        <v>9</v>
      </c>
      <c r="AM440" s="3">
        <v>9</v>
      </c>
      <c r="AO440" s="3">
        <v>9</v>
      </c>
    </row>
    <row r="441" spans="1:41" x14ac:dyDescent="0.25">
      <c r="A441" s="3" t="s">
        <v>61</v>
      </c>
      <c r="B441" s="3" t="s">
        <v>47</v>
      </c>
      <c r="C441" s="3">
        <v>1966</v>
      </c>
      <c r="D441" s="10">
        <v>42123</v>
      </c>
      <c r="E441" s="4">
        <v>0.34930555555555554</v>
      </c>
      <c r="F441" s="10">
        <v>42123</v>
      </c>
      <c r="G441" s="5">
        <v>0.43055555555555558</v>
      </c>
      <c r="H441" s="6">
        <v>32.605800000000002</v>
      </c>
      <c r="I441" s="6">
        <v>-118.16719999999999</v>
      </c>
      <c r="J441" s="6">
        <v>32.599299999999999</v>
      </c>
      <c r="K441" s="6">
        <v>-118.179</v>
      </c>
      <c r="L441" s="3">
        <v>4</v>
      </c>
      <c r="M441" s="3">
        <v>17</v>
      </c>
      <c r="N441" s="3">
        <v>6</v>
      </c>
      <c r="O441" s="3">
        <v>6.1580000000000004</v>
      </c>
      <c r="P441" s="3">
        <v>17.070699999999999</v>
      </c>
      <c r="Q441" s="3">
        <v>2</v>
      </c>
      <c r="R441" s="13">
        <v>33.340299999999999</v>
      </c>
      <c r="S441" s="16">
        <v>9</v>
      </c>
      <c r="T441" s="37"/>
      <c r="U441" s="3">
        <v>9</v>
      </c>
      <c r="V441" s="7">
        <v>6.2035999999999998</v>
      </c>
      <c r="W441" s="3">
        <v>4</v>
      </c>
      <c r="Y441" s="3">
        <v>9</v>
      </c>
      <c r="AA441" s="3">
        <v>9</v>
      </c>
      <c r="AC441" s="3">
        <v>9</v>
      </c>
      <c r="AE441" s="3">
        <v>9</v>
      </c>
      <c r="AF441" s="7"/>
      <c r="AG441" s="3">
        <v>9</v>
      </c>
      <c r="AI441" s="3">
        <v>9</v>
      </c>
      <c r="AK441" s="3">
        <v>9</v>
      </c>
      <c r="AM441" s="3">
        <v>9</v>
      </c>
      <c r="AO441" s="3">
        <v>9</v>
      </c>
    </row>
    <row r="442" spans="1:41" x14ac:dyDescent="0.25">
      <c r="A442" s="3" t="s">
        <v>61</v>
      </c>
      <c r="B442" s="3" t="s">
        <v>47</v>
      </c>
      <c r="C442" s="3">
        <v>1966</v>
      </c>
      <c r="D442" s="10">
        <v>42123</v>
      </c>
      <c r="E442" s="4">
        <v>0.34930555555555554</v>
      </c>
      <c r="F442" s="10">
        <v>42123</v>
      </c>
      <c r="G442" s="5">
        <v>0.43055555555555558</v>
      </c>
      <c r="H442" s="6">
        <v>32.605800000000002</v>
      </c>
      <c r="I442" s="6">
        <v>-118.16719999999999</v>
      </c>
      <c r="J442" s="6">
        <v>32.599299999999999</v>
      </c>
      <c r="K442" s="6">
        <v>-118.179</v>
      </c>
      <c r="L442" s="3">
        <v>4</v>
      </c>
      <c r="M442" s="3">
        <v>19</v>
      </c>
      <c r="N442" s="3">
        <v>6</v>
      </c>
      <c r="O442" s="3">
        <v>6.1580000000000004</v>
      </c>
      <c r="P442" s="3">
        <v>17.0688</v>
      </c>
      <c r="Q442" s="3">
        <v>2</v>
      </c>
      <c r="R442" s="13">
        <v>33.340299999999999</v>
      </c>
      <c r="S442" s="16">
        <v>2</v>
      </c>
      <c r="T442" s="38">
        <v>33.3386</v>
      </c>
      <c r="U442" s="3">
        <v>2</v>
      </c>
      <c r="W442" s="3">
        <v>9</v>
      </c>
      <c r="Y442" s="3">
        <v>9</v>
      </c>
      <c r="AA442" s="3">
        <v>9</v>
      </c>
      <c r="AC442" s="3">
        <v>9</v>
      </c>
      <c r="AE442" s="3">
        <v>9</v>
      </c>
      <c r="AF442" s="7"/>
      <c r="AG442" s="3">
        <v>9</v>
      </c>
      <c r="AI442" s="3">
        <v>9</v>
      </c>
      <c r="AK442" s="3">
        <v>9</v>
      </c>
      <c r="AM442" s="3">
        <v>9</v>
      </c>
      <c r="AO442" s="3">
        <v>9</v>
      </c>
    </row>
  </sheetData>
  <pageMargins left="0.75" right="0.75" top="1" bottom="1" header="0.5" footer="0.5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Leticia Barbero</dc:creator>
  <cp:lastModifiedBy>Liqing Jiang</cp:lastModifiedBy>
  <cp:lastPrinted>2016-03-16T20:46:14Z</cp:lastPrinted>
  <dcterms:created xsi:type="dcterms:W3CDTF">2012-11-21T19:18:16Z</dcterms:created>
  <dcterms:modified xsi:type="dcterms:W3CDTF">2017-02-09T19:07:12Z</dcterms:modified>
</cp:coreProperties>
</file>